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430/datos/"/>
    </mc:Choice>
  </mc:AlternateContent>
  <xr:revisionPtr revIDLastSave="5244" documentId="14_{D2070067-4F8D-4110-B6E6-2A153CB906F3}" xr6:coauthVersionLast="47" xr6:coauthVersionMax="47" xr10:uidLastSave="{D9B7DF50-CC74-4CBE-89B5-1CBB4DA0F99B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Buques!$B$1:$H$36</definedName>
    <definedName name="_xlnm.Print_Area" localSheetId="5">'esp x destino'!$B$1:$J$100</definedName>
    <definedName name="_xlnm.Print_Area" localSheetId="4">'especies y destinos'!$B$1:$I$80</definedName>
    <definedName name="_xlnm.Print_Area" localSheetId="0">Principal!$A$1:$G$58</definedName>
    <definedName name="Excel_BuiltIn__FilterDatabase" localSheetId="1">Buques!$B$13:$H$36</definedName>
    <definedName name="Excel_BuiltIn__FilterDatabase" localSheetId="2">exportadores!$B$13:$E$81</definedName>
    <definedName name="Excel_BuiltIn__FilterDatabase" localSheetId="3">'peras &amp; manzanas'!$B$13:$E$46</definedName>
    <definedName name="Excel_BuiltIn__FilterDatabase_2">Buques!$B$13:$H$36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destino'!$B$15:$J$100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destinos'!$37:$38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7" i="6" l="1"/>
  <c r="J96" i="6"/>
  <c r="J95" i="6"/>
  <c r="J92" i="6"/>
  <c r="J91" i="6"/>
  <c r="J90" i="6"/>
  <c r="J88" i="6"/>
  <c r="J87" i="6"/>
  <c r="J86" i="6"/>
  <c r="J85" i="6"/>
  <c r="J84" i="6"/>
  <c r="J83" i="6"/>
  <c r="J82" i="6"/>
  <c r="J80" i="6"/>
  <c r="J79" i="6"/>
  <c r="J78" i="6"/>
  <c r="J77" i="6"/>
  <c r="J76" i="6"/>
  <c r="J75" i="6"/>
  <c r="J74" i="6"/>
  <c r="J73" i="6"/>
  <c r="J72" i="6"/>
  <c r="J71" i="6"/>
  <c r="J68" i="6"/>
  <c r="J67" i="6"/>
  <c r="J66" i="6"/>
  <c r="J65" i="6"/>
  <c r="J64" i="6"/>
  <c r="J63" i="6"/>
  <c r="J62" i="6"/>
  <c r="J61" i="6"/>
  <c r="J60" i="6"/>
  <c r="J59" i="6"/>
  <c r="J58" i="6"/>
  <c r="J56" i="6"/>
  <c r="J55" i="6"/>
  <c r="J51" i="6"/>
  <c r="J50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I77" i="5"/>
  <c r="I76" i="5"/>
  <c r="I75" i="5"/>
  <c r="I74" i="5"/>
  <c r="I73" i="5"/>
  <c r="I72" i="5"/>
  <c r="I71" i="5"/>
  <c r="I70" i="5"/>
  <c r="I69" i="5"/>
  <c r="I68" i="5"/>
  <c r="I67" i="5"/>
  <c r="I66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J18" i="6" l="1"/>
  <c r="I51" i="5"/>
  <c r="I50" i="5"/>
  <c r="I49" i="5"/>
  <c r="I48" i="5"/>
  <c r="I47" i="5"/>
  <c r="I46" i="5"/>
  <c r="I45" i="5"/>
  <c r="I44" i="5"/>
  <c r="I43" i="5"/>
  <c r="I42" i="5"/>
  <c r="I41" i="5"/>
  <c r="I40" i="5"/>
  <c r="I33" i="5"/>
  <c r="I32" i="5"/>
  <c r="I31" i="5"/>
  <c r="I30" i="5"/>
  <c r="I29" i="5"/>
  <c r="I28" i="5"/>
  <c r="I27" i="5"/>
  <c r="I26" i="5"/>
  <c r="I24" i="5"/>
  <c r="I23" i="5"/>
  <c r="I22" i="5"/>
  <c r="I16" i="5"/>
  <c r="I15" i="5"/>
  <c r="G18" i="2" l="1"/>
  <c r="F18" i="2" l="1"/>
  <c r="F36" i="2" s="1"/>
  <c r="E18" i="2"/>
  <c r="E36" i="2" s="1"/>
  <c r="J16" i="6"/>
  <c r="I39" i="5"/>
  <c r="H34" i="5"/>
  <c r="G34" i="5"/>
  <c r="F34" i="5"/>
  <c r="E34" i="5"/>
  <c r="D34" i="5"/>
  <c r="C34" i="5"/>
  <c r="I17" i="5"/>
  <c r="I14" i="5"/>
  <c r="C47" i="7"/>
  <c r="E47" i="7"/>
  <c r="D47" i="7"/>
  <c r="C82" i="3"/>
  <c r="E82" i="3"/>
  <c r="F29" i="3" s="1"/>
  <c r="D82" i="3"/>
  <c r="G36" i="2"/>
  <c r="F78" i="3" l="1"/>
  <c r="F77" i="3"/>
  <c r="F28" i="3"/>
  <c r="F79" i="3"/>
  <c r="F45" i="7"/>
  <c r="F41" i="7"/>
  <c r="F42" i="7"/>
  <c r="F44" i="7"/>
  <c r="F40" i="7"/>
  <c r="F43" i="7"/>
  <c r="F46" i="7"/>
  <c r="F32" i="7"/>
  <c r="F16" i="7"/>
  <c r="F24" i="7"/>
  <c r="F15" i="7"/>
  <c r="F23" i="7"/>
  <c r="F31" i="7"/>
  <c r="F19" i="7"/>
  <c r="F27" i="7"/>
  <c r="F35" i="7"/>
  <c r="F20" i="7"/>
  <c r="F28" i="7"/>
  <c r="F36" i="7"/>
  <c r="F17" i="7"/>
  <c r="F21" i="7"/>
  <c r="F25" i="7"/>
  <c r="F29" i="7"/>
  <c r="F33" i="7"/>
  <c r="F37" i="7"/>
  <c r="F18" i="7"/>
  <c r="F22" i="7"/>
  <c r="F26" i="7"/>
  <c r="F30" i="7"/>
  <c r="F34" i="7"/>
  <c r="F38" i="7"/>
  <c r="F39" i="7"/>
  <c r="F58" i="3"/>
  <c r="F57" i="3"/>
  <c r="F60" i="3"/>
  <c r="F59" i="3"/>
  <c r="F62" i="3"/>
  <c r="F61" i="3"/>
  <c r="F64" i="3"/>
  <c r="F63" i="3"/>
  <c r="F66" i="3"/>
  <c r="F65" i="3"/>
  <c r="F68" i="3"/>
  <c r="F67" i="3"/>
  <c r="F70" i="3"/>
  <c r="F69" i="3"/>
  <c r="F72" i="3"/>
  <c r="F71" i="3"/>
  <c r="F74" i="3"/>
  <c r="F73" i="3"/>
  <c r="F76" i="3"/>
  <c r="F75" i="3"/>
  <c r="F17" i="3"/>
  <c r="F80" i="3"/>
  <c r="I34" i="5"/>
  <c r="I35" i="5"/>
  <c r="F16" i="3"/>
  <c r="F15" i="3"/>
  <c r="F54" i="3"/>
  <c r="F50" i="3"/>
  <c r="F46" i="3"/>
  <c r="F42" i="3"/>
  <c r="F38" i="3"/>
  <c r="F34" i="3"/>
  <c r="F30" i="3"/>
  <c r="F24" i="3"/>
  <c r="F20" i="3"/>
  <c r="F81" i="3"/>
  <c r="F53" i="3"/>
  <c r="F49" i="3"/>
  <c r="F45" i="3"/>
  <c r="F41" i="3"/>
  <c r="F37" i="3"/>
  <c r="F33" i="3"/>
  <c r="F27" i="3"/>
  <c r="F23" i="3"/>
  <c r="F18" i="3"/>
  <c r="F56" i="3"/>
  <c r="F52" i="3"/>
  <c r="F48" i="3"/>
  <c r="F44" i="3"/>
  <c r="F40" i="3"/>
  <c r="F36" i="3"/>
  <c r="F32" i="3"/>
  <c r="F26" i="3"/>
  <c r="F22" i="3"/>
  <c r="F55" i="3"/>
  <c r="F51" i="3"/>
  <c r="F47" i="3"/>
  <c r="F43" i="3"/>
  <c r="F39" i="3"/>
  <c r="F35" i="3"/>
  <c r="F31" i="3"/>
  <c r="F25" i="3"/>
  <c r="F21" i="3"/>
  <c r="F14" i="3" l="1"/>
  <c r="F19" i="3" l="1"/>
  <c r="F82" i="3" s="1"/>
  <c r="H79" i="5"/>
  <c r="G79" i="5"/>
  <c r="F79" i="5"/>
  <c r="E79" i="5"/>
  <c r="D79" i="5"/>
  <c r="C79" i="5"/>
  <c r="I80" i="5" l="1"/>
  <c r="I79" i="5"/>
  <c r="I99" i="6"/>
  <c r="D11" i="7" l="1"/>
  <c r="F11" i="2"/>
  <c r="F14" i="7" l="1"/>
  <c r="F47" i="7" s="1"/>
  <c r="H99" i="6" l="1"/>
  <c r="G99" i="6"/>
  <c r="F99" i="6"/>
  <c r="J99" i="6" s="1"/>
  <c r="E99" i="6"/>
  <c r="D99" i="6"/>
  <c r="G11" i="6"/>
  <c r="F10" i="5"/>
  <c r="D11" i="3"/>
  <c r="J100" i="6" l="1"/>
</calcChain>
</file>

<file path=xl/sharedStrings.xml><?xml version="1.0" encoding="utf-8"?>
<sst xmlns="http://schemas.openxmlformats.org/spreadsheetml/2006/main" count="457" uniqueCount="197">
  <si>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</si>
  <si>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</si>
  <si>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</si>
  <si>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</si>
  <si>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</si>
  <si>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</si>
  <si>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</si>
  <si>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</si>
  <si>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</si>
  <si>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</si>
  <si>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</si>
  <si>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</si>
  <si>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</si>
  <si>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</si>
  <si>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</si>
  <si>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</si>
  <si>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</si>
  <si>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</si>
  <si>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</si>
  <si>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</si>
  <si>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</si>
  <si>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</si>
  <si>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</si>
  <si>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</si>
  <si>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</si>
  <si>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</si>
  <si>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</si>
  <si>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</si>
  <si>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</si>
  <si>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</si>
  <si>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</si>
  <si>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</si>
  <si>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</si>
  <si>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</si>
  <si>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</si>
  <si>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</si>
  <si>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</si>
  <si>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</si>
  <si>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</si>
  <si>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</si>
  <si>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</si>
  <si>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</si>
  <si>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</si>
  <si>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</si>
  <si>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</si>
  <si>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</si>
  <si>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</si>
  <si>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</si>
  <si>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</si>
  <si>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</si>
  <si>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</si>
  <si>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</si>
  <si>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</si>
  <si>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</si>
  <si>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</si>
  <si>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</si>
  <si>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</si>
  <si>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</si>
  <si>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</si>
  <si>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</si>
  <si>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</si>
  <si>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</si>
  <si>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</si>
  <si>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</si>
  <si>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</si>
  <si>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</si>
  <si>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</si>
  <si>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</si>
  <si>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</si>
  <si>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</si>
  <si>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</si>
  <si>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</si>
  <si>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</si>
  <si>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</si>
  <si>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</si>
  <si>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</si>
  <si>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</si>
  <si>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</si>
  <si>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</si>
  <si>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</si>
  <si>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</si>
  <si>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</si>
  <si>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</si>
  <si>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</si>
  <si>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</si>
  <si>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</si>
  <si>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</si>
  <si>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</si>
  <si>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</si>
  <si>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</si>
  <si>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</si>
  <si>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</si>
  <si>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</si>
  <si>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</si>
  <si>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</si>
  <si>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</si>
  <si>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</si>
  <si>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</si>
  <si>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</si>
  <si>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</si>
  <si>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</si>
  <si>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</si>
  <si>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</si>
  <si>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</si>
  <si>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</si>
  <si>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</si>
  <si>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</si>
  <si>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</si>
  <si>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</si>
  <si>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</si>
  <si>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</si>
  <si>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</si>
  <si>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</si>
  <si>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</si>
  <si>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</si>
  <si>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</si>
  <si>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</si>
  <si>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</si>
  <si>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</si>
  <si>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</si>
  <si>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</si>
  <si>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</si>
  <si>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</si>
  <si>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</si>
  <si>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</si>
  <si>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</si>
  <si>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</si>
  <si>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</si>
  <si>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</si>
  <si>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</si>
  <si>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</si>
  <si>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</si>
  <si>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</si>
  <si>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</si>
  <si>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</si>
  <si>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</si>
  <si>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</si>
  <si>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</si>
  <si>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</si>
  <si>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</si>
  <si>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</si>
  <si>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</si>
  <si>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</si>
  <si>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</si>
  <si>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</si>
  <si>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</si>
  <si>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</si>
  <si>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</si>
  <si>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</si>
  <si>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</si>
  <si>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</si>
  <si>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</si>
  <si>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</si>
  <si>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</si>
  <si>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</si>
  <si>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</si>
  <si>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</si>
  <si>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</si>
  <si>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</si>
  <si>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</si>
  <si>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</si>
  <si>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</si>
  <si>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</si>
  <si>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</si>
  <si>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</si>
  <si>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</si>
  <si>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</si>
  <si>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</si>
  <si>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</si>
  <si>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</si>
  <si>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</si>
  <si>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</si>
  <si>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</si>
  <si>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</si>
  <si>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</si>
  <si>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</si>
  <si>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</si>
  <si>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</si>
  <si>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CALA CONG</t>
  </si>
  <si>
    <t>URUGUAY</t>
  </si>
  <si>
    <t xml:space="preserve">HARINA    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</si>
  <si>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30/04/2025</t>
    </r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</si>
  <si>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</si>
  <si>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</si>
  <si>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</si>
  <si>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</si>
  <si>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SAN ALBERTO V 515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</si>
  <si>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</si>
  <si>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</si>
  <si>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</si>
  <si>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</si>
  <si>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</si>
  <si>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</si>
  <si>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</si>
  <si>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REPUBLICA DE CONGO  </t>
  </si>
  <si>
    <t xml:space="preserve">CEBOLLA             </t>
  </si>
  <si>
    <t>KUWAIT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</si>
</sst>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  <numFmt numFmtId="171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5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8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9" fontId="33" fillId="0" borderId="1" xfId="0" applyNumberFormat="1" applyFont="1" applyBorder="1" applyAlignment="1">
      <alignment horizontal="right"/>
    </xf>
    <xf numFmtId="170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9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9" fontId="41" fillId="3" borderId="0" xfId="2" applyNumberFormat="1" applyFont="1" applyFill="1" applyBorder="1" applyAlignment="1" applyProtection="1">
      <alignment horizontal="right" vertical="center"/>
    </xf>
    <xf numFmtId="171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8" fontId="49" fillId="2" borderId="2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9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9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36" totalsRowShown="0" headerRowDxfId="22" headerRowBorderDxfId="21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1" totalsRowShown="0" headerRowDxfId="20" headerRowBorderDxfId="19" tableBorderDxfId="18">
  <sortState xmlns:xlrd2="http://schemas.microsoft.com/office/spreadsheetml/2017/richdata2" ref="B14:F81">
    <sortCondition descending="1" ref="E14:E81"/>
  </sortState>
  <tableColumns count="5">
    <tableColumn id="1" xr3:uid="{082DB1A4-704C-4876-A37C-6556C444F4A9}" name="EXPORTADOR"/>
    <tableColumn id="2" xr3:uid="{16EA7C7E-EF6F-434B-B25F-C6D21DCABC33}" name="PALLETS" dataDxfId="17"/>
    <tableColumn id="3" xr3:uid="{630943C9-559D-4C97-8E91-980BAB9C73F9}" name="BULTOS" dataDxfId="16"/>
    <tableColumn id="4" xr3:uid="{1379AAF0-909F-48F7-9752-DB3FFF8C3689}" name="TONELADAS" dataDxfId="15"/>
    <tableColumn id="5" xr3:uid="{84BD5338-5D08-4318-AAEE-C4592CA74C42}" name="% DIST" dataDxfId="14" dataCellStyle="Porcentaje">
      <calculatedColumnFormula>+E14/$E$82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6" totalsRowShown="0" headerRowDxfId="13" headerRowBorderDxfId="12" tableBorderDxfId="11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33" totalsRowShown="0" headerRowDxfId="10" headerRowBorderDxfId="9" tableBorderDxfId="8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38:I78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98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4" t="s">
        <v>18</v>
      </c>
      <c r="B11" s="84"/>
      <c r="C11" s="84"/>
      <c r="D11" s="84"/>
      <c r="E11" s="84"/>
      <c r="F11" s="84"/>
      <c r="G11" s="84"/>
      <c r="H11" s="84"/>
    </row>
    <row r="13" spans="1:8" ht="15.75" x14ac:dyDescent="0.25">
      <c r="C13" s="86" t="s">
        <v>181</v>
      </c>
      <c r="D13" s="87"/>
      <c r="E13" s="87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8" t="s">
        <v>24</v>
      </c>
      <c r="B43" s="88"/>
      <c r="C43" s="88"/>
      <c r="D43" s="88"/>
      <c r="E43" s="88"/>
      <c r="F43" s="88"/>
      <c r="G43" s="88"/>
    </row>
    <row r="44" spans="1:10" x14ac:dyDescent="0.2">
      <c r="A44" s="85" t="s">
        <v>1</v>
      </c>
      <c r="B44" s="85"/>
      <c r="C44" s="85"/>
      <c r="D44" s="85"/>
      <c r="E44" s="85"/>
      <c r="F44" s="85"/>
      <c r="G44" s="85"/>
    </row>
    <row r="45" spans="1:10" x14ac:dyDescent="0.2">
      <c r="A45" s="85" t="s">
        <v>2</v>
      </c>
      <c r="B45" s="85"/>
      <c r="C45" s="85"/>
      <c r="D45" s="85"/>
      <c r="E45" s="85"/>
      <c r="F45" s="85"/>
      <c r="G45" s="85"/>
    </row>
    <row r="46" spans="1:10" x14ac:dyDescent="0.2">
      <c r="A46" s="85" t="s">
        <v>3</v>
      </c>
      <c r="B46" s="85"/>
      <c r="C46" s="85"/>
      <c r="D46" s="85"/>
      <c r="E46" s="85"/>
      <c r="F46" s="85"/>
      <c r="G46" s="85"/>
    </row>
    <row r="47" spans="1:10" x14ac:dyDescent="0.2">
      <c r="A47" s="85" t="s">
        <v>4</v>
      </c>
      <c r="B47" s="85"/>
      <c r="C47" s="85"/>
      <c r="D47" s="85"/>
      <c r="E47" s="85"/>
      <c r="F47" s="85"/>
      <c r="G47" s="85"/>
    </row>
    <row r="48" spans="1:10" x14ac:dyDescent="0.2">
      <c r="A48" s="85" t="s">
        <v>5</v>
      </c>
      <c r="B48" s="85"/>
      <c r="C48" s="85"/>
      <c r="D48" s="85"/>
      <c r="E48" s="85"/>
      <c r="F48" s="85"/>
      <c r="G48" s="8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43"/>
  <sheetViews>
    <sheetView showGridLines="0" zoomScaleNormal="100" zoomScalePageLayoutView="110" workbookViewId="0">
      <selection activeCell="H2" sqref="H2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9" t="s">
        <v>25</v>
      </c>
      <c r="C10" s="89"/>
      <c r="D10" s="89"/>
      <c r="E10" s="89"/>
      <c r="F10" s="89"/>
      <c r="G10" s="89"/>
      <c r="H10" s="89"/>
    </row>
    <row r="11" spans="2:8" x14ac:dyDescent="0.2">
      <c r="B11" s="25"/>
      <c r="C11" s="26"/>
      <c r="D11" s="26"/>
      <c r="E11" s="26"/>
      <c r="F11" s="90" t="str">
        <f>+Principal!C13</f>
        <v>datos al 30/04/2025</v>
      </c>
      <c r="G11" s="90"/>
      <c r="H11" s="90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16.5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16.5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16.5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16.5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16.5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16.5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16.5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16.5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16.5" customHeight="1" x14ac:dyDescent="0.2">
      <c r="B22" s="78">
        <v>9</v>
      </c>
      <c r="C22" s="79" t="s">
        <v>122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16.5" customHeight="1" x14ac:dyDescent="0.2">
      <c r="B23" s="78">
        <v>10</v>
      </c>
      <c r="C23" s="79" t="s">
        <v>123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16.5" customHeight="1" x14ac:dyDescent="0.2">
      <c r="B24" s="78">
        <v>11</v>
      </c>
      <c r="C24" s="79" t="s">
        <v>124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16.5" customHeight="1" x14ac:dyDescent="0.2">
      <c r="B25" s="78">
        <v>12</v>
      </c>
      <c r="C25" s="79" t="s">
        <v>125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16.5" customHeight="1" x14ac:dyDescent="0.2">
      <c r="B26" s="78">
        <v>13</v>
      </c>
      <c r="C26" s="79" t="s">
        <v>126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16.5" customHeight="1" x14ac:dyDescent="0.2">
      <c r="B27" s="78">
        <v>14</v>
      </c>
      <c r="C27" s="79" t="s">
        <v>127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16.5" customHeight="1" x14ac:dyDescent="0.2">
      <c r="B28" s="78">
        <v>15</v>
      </c>
      <c r="C28" s="79" t="s">
        <v>128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16.5" customHeight="1" x14ac:dyDescent="0.2">
      <c r="B29" s="78">
        <v>16</v>
      </c>
      <c r="C29" s="79" t="s">
        <v>129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16.5" customHeight="1" x14ac:dyDescent="0.2">
      <c r="B30" s="78">
        <v>17</v>
      </c>
      <c r="C30" s="79" t="s">
        <v>130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s="30" customFormat="1" ht="16.5" customHeight="1" x14ac:dyDescent="0.2">
      <c r="B31" s="78">
        <v>18</v>
      </c>
      <c r="C31" s="79" t="s">
        <v>182</v>
      </c>
      <c r="D31" s="81">
        <v>45752</v>
      </c>
      <c r="E31" s="78">
        <v>4936</v>
      </c>
      <c r="F31" s="78">
        <v>395229</v>
      </c>
      <c r="G31" s="78">
        <v>5869</v>
      </c>
      <c r="H31" s="78" t="s">
        <v>39</v>
      </c>
    </row>
    <row r="32" spans="2:8" s="30" customFormat="1" ht="16.5" customHeight="1" x14ac:dyDescent="0.2">
      <c r="B32" s="78">
        <v>19</v>
      </c>
      <c r="C32" s="79" t="s">
        <v>183</v>
      </c>
      <c r="D32" s="81">
        <v>45761</v>
      </c>
      <c r="E32" s="78">
        <v>4725</v>
      </c>
      <c r="F32" s="78">
        <v>381683</v>
      </c>
      <c r="G32" s="78">
        <v>5020</v>
      </c>
      <c r="H32" s="78" t="s">
        <v>39</v>
      </c>
    </row>
    <row r="33" spans="2:9" s="30" customFormat="1" ht="16.5" customHeight="1" x14ac:dyDescent="0.2">
      <c r="B33" s="78">
        <v>20</v>
      </c>
      <c r="C33" s="79" t="s">
        <v>184</v>
      </c>
      <c r="D33" s="81">
        <v>45766</v>
      </c>
      <c r="E33" s="78">
        <v>5873</v>
      </c>
      <c r="F33" s="78">
        <v>425528</v>
      </c>
      <c r="G33" s="78">
        <v>6715</v>
      </c>
      <c r="H33" s="78" t="s">
        <v>39</v>
      </c>
    </row>
    <row r="34" spans="2:9" s="30" customFormat="1" ht="16.5" customHeight="1" x14ac:dyDescent="0.2">
      <c r="B34" s="78">
        <v>21</v>
      </c>
      <c r="C34" s="79" t="s">
        <v>186</v>
      </c>
      <c r="D34" s="81">
        <v>45766</v>
      </c>
      <c r="E34" s="78">
        <v>805</v>
      </c>
      <c r="F34" s="78">
        <v>13549</v>
      </c>
      <c r="G34" s="78">
        <v>1052</v>
      </c>
      <c r="H34" s="78" t="s">
        <v>34</v>
      </c>
    </row>
    <row r="35" spans="2:9" s="30" customFormat="1" ht="16.5" customHeight="1" x14ac:dyDescent="0.2">
      <c r="B35" s="78">
        <v>22</v>
      </c>
      <c r="C35" s="79" t="s">
        <v>185</v>
      </c>
      <c r="D35" s="81">
        <v>45777</v>
      </c>
      <c r="E35" s="78">
        <v>6350</v>
      </c>
      <c r="F35" s="78">
        <v>507057</v>
      </c>
      <c r="G35" s="78">
        <v>6730</v>
      </c>
      <c r="H35" s="78" t="s">
        <v>39</v>
      </c>
    </row>
    <row r="36" spans="2:9" ht="20.100000000000001" customHeight="1" x14ac:dyDescent="0.2">
      <c r="B36" s="23"/>
      <c r="C36" s="23"/>
      <c r="D36" s="37" t="s">
        <v>19</v>
      </c>
      <c r="E36" s="36">
        <f>SUBTOTAL(109,E14:E35)</f>
        <v>85047</v>
      </c>
      <c r="F36" s="36">
        <f>SUBTOTAL(109,F14:F35)</f>
        <v>6108995</v>
      </c>
      <c r="G36" s="36">
        <f>SUBTOTAL(109,G14:G35)</f>
        <v>112273</v>
      </c>
      <c r="H36" s="37"/>
    </row>
    <row r="38" spans="2:9" x14ac:dyDescent="0.2">
      <c r="E38" s="5"/>
      <c r="F38" s="5"/>
      <c r="G38" s="5"/>
    </row>
    <row r="39" spans="2:9" x14ac:dyDescent="0.2">
      <c r="E39" s="5"/>
      <c r="F39" s="5"/>
      <c r="G39" s="5"/>
    </row>
    <row r="40" spans="2:9" x14ac:dyDescent="0.2">
      <c r="F40" s="5"/>
    </row>
    <row r="41" spans="2:9" x14ac:dyDescent="0.2">
      <c r="I41" s="6"/>
    </row>
    <row r="43" spans="2:9" x14ac:dyDescent="0.2">
      <c r="G43" s="6"/>
      <c r="H43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82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26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30/04/2025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44</v>
      </c>
      <c r="C14" s="60">
        <v>10699</v>
      </c>
      <c r="D14" s="60">
        <v>866341</v>
      </c>
      <c r="E14" s="60">
        <v>11026</v>
      </c>
      <c r="F14" s="61">
        <f t="shared" ref="F14:F81" si="0">+E14/$E$82</f>
        <v>0.11090435429847413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43</v>
      </c>
      <c r="C15" s="60">
        <v>8926</v>
      </c>
      <c r="D15" s="60">
        <v>710353</v>
      </c>
      <c r="E15" s="60">
        <v>10243</v>
      </c>
      <c r="F15" s="61">
        <f t="shared" si="0"/>
        <v>0.10302859614359429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35</v>
      </c>
      <c r="C16" s="60">
        <v>7159</v>
      </c>
      <c r="D16" s="60">
        <v>9211</v>
      </c>
      <c r="E16" s="60">
        <v>9125</v>
      </c>
      <c r="F16" s="61">
        <f t="shared" si="0"/>
        <v>9.1783260744928027E-2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45</v>
      </c>
      <c r="C17" s="60">
        <v>7766</v>
      </c>
      <c r="D17" s="60">
        <v>628613</v>
      </c>
      <c r="E17" s="60">
        <v>8394</v>
      </c>
      <c r="F17" s="61">
        <f t="shared" si="0"/>
        <v>8.4430541445800103E-2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47</v>
      </c>
      <c r="C18" s="60">
        <v>5082</v>
      </c>
      <c r="D18" s="60">
        <v>384949</v>
      </c>
      <c r="E18" s="60">
        <v>6060</v>
      </c>
      <c r="F18" s="61">
        <f t="shared" si="0"/>
        <v>6.0954143574165905E-2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36</v>
      </c>
      <c r="C19" s="60">
        <v>3892</v>
      </c>
      <c r="D19" s="60">
        <v>233520</v>
      </c>
      <c r="E19" s="60">
        <v>5861</v>
      </c>
      <c r="F19" s="61">
        <f t="shared" si="0"/>
        <v>5.8952514106961444E-2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49</v>
      </c>
      <c r="C20" s="60">
        <v>4665</v>
      </c>
      <c r="D20" s="60">
        <v>340646</v>
      </c>
      <c r="E20" s="60">
        <v>5341</v>
      </c>
      <c r="F20" s="61">
        <f t="shared" si="0"/>
        <v>5.3722125549442258E-2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46</v>
      </c>
      <c r="C21" s="60">
        <v>4376</v>
      </c>
      <c r="D21" s="60">
        <v>371024</v>
      </c>
      <c r="E21" s="60">
        <v>5196</v>
      </c>
      <c r="F21" s="61">
        <f t="shared" si="0"/>
        <v>5.2263651817057104E-2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50</v>
      </c>
      <c r="C22" s="60">
        <v>3951</v>
      </c>
      <c r="D22" s="60">
        <v>343516</v>
      </c>
      <c r="E22" s="60">
        <v>4391</v>
      </c>
      <c r="F22" s="61">
        <f t="shared" si="0"/>
        <v>4.4166607992436054E-2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51</v>
      </c>
      <c r="C23" s="60">
        <v>3806</v>
      </c>
      <c r="D23" s="60">
        <v>329785</v>
      </c>
      <c r="E23" s="60">
        <v>4140</v>
      </c>
      <c r="F23" s="61">
        <f t="shared" si="0"/>
        <v>4.1641939669479676E-2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53</v>
      </c>
      <c r="C24" s="60">
        <v>2800</v>
      </c>
      <c r="D24" s="60">
        <v>187680</v>
      </c>
      <c r="E24" s="60">
        <v>3417</v>
      </c>
      <c r="F24" s="61">
        <f t="shared" si="0"/>
        <v>3.4369687886621272E-2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48</v>
      </c>
      <c r="C25" s="60">
        <v>2682</v>
      </c>
      <c r="D25" s="60">
        <v>241336</v>
      </c>
      <c r="E25" s="60">
        <v>3128</v>
      </c>
      <c r="F25" s="61">
        <f t="shared" si="0"/>
        <v>3.1462798861384644E-2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58</v>
      </c>
      <c r="C26" s="60">
        <v>2529</v>
      </c>
      <c r="D26" s="60">
        <v>244230</v>
      </c>
      <c r="E26" s="60">
        <v>3062</v>
      </c>
      <c r="F26" s="61">
        <f t="shared" si="0"/>
        <v>3.0798941852161057E-2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52</v>
      </c>
      <c r="C27" s="60">
        <v>2173</v>
      </c>
      <c r="D27" s="60">
        <v>151235</v>
      </c>
      <c r="E27" s="60">
        <v>2581</v>
      </c>
      <c r="F27" s="61">
        <f t="shared" si="0"/>
        <v>2.5960832436455809E-2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57</v>
      </c>
      <c r="C28" s="60">
        <v>1931</v>
      </c>
      <c r="D28" s="60">
        <v>145380</v>
      </c>
      <c r="E28" s="60">
        <v>2325</v>
      </c>
      <c r="F28" s="61">
        <f>+E28/$E$82</f>
        <v>2.338587191583098E-2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152</v>
      </c>
      <c r="C29" s="60">
        <v>1410</v>
      </c>
      <c r="D29" s="60">
        <v>1418</v>
      </c>
      <c r="E29" s="60">
        <v>2278</v>
      </c>
      <c r="F29" s="61">
        <f>+E29/$E$82</f>
        <v>2.2913125257747514E-2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56</v>
      </c>
      <c r="C30" s="60">
        <v>1865</v>
      </c>
      <c r="D30" s="60">
        <v>163858</v>
      </c>
      <c r="E30" s="60">
        <v>1993</v>
      </c>
      <c r="F30" s="61">
        <f t="shared" si="0"/>
        <v>2.004646999064565E-2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60</v>
      </c>
      <c r="C31" s="60">
        <v>1465</v>
      </c>
      <c r="D31" s="60">
        <v>101157</v>
      </c>
      <c r="E31" s="60">
        <v>1712</v>
      </c>
      <c r="F31" s="61">
        <f t="shared" si="0"/>
        <v>1.7220048481678553E-2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55</v>
      </c>
      <c r="C32" s="60">
        <v>1245</v>
      </c>
      <c r="D32" s="60">
        <v>91253</v>
      </c>
      <c r="E32" s="60">
        <v>1529</v>
      </c>
      <c r="F32" s="61">
        <f t="shared" si="0"/>
        <v>1.5379354047013146E-2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54</v>
      </c>
      <c r="C33" s="60">
        <v>911</v>
      </c>
      <c r="D33" s="60">
        <v>45523</v>
      </c>
      <c r="E33" s="60">
        <v>1121</v>
      </c>
      <c r="F33" s="61">
        <f t="shared" si="0"/>
        <v>1.1275510717267323E-2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59</v>
      </c>
      <c r="C34" s="60">
        <v>786</v>
      </c>
      <c r="D34" s="60">
        <v>59756</v>
      </c>
      <c r="E34" s="60">
        <v>909</v>
      </c>
      <c r="F34" s="61">
        <f t="shared" si="0"/>
        <v>9.1431215361248864E-3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61</v>
      </c>
      <c r="C35" s="60">
        <v>620</v>
      </c>
      <c r="D35" s="60">
        <v>54138</v>
      </c>
      <c r="E35" s="60">
        <v>698</v>
      </c>
      <c r="F35" s="61">
        <f t="shared" si="0"/>
        <v>7.0207907945161385E-3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72</v>
      </c>
      <c r="C36" s="60">
        <v>309</v>
      </c>
      <c r="D36" s="60">
        <v>29145</v>
      </c>
      <c r="E36" s="60">
        <v>367</v>
      </c>
      <c r="F36" s="61">
        <f t="shared" si="0"/>
        <v>3.6914473088645026E-3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69</v>
      </c>
      <c r="C37" s="60">
        <v>300</v>
      </c>
      <c r="D37" s="60">
        <v>34434</v>
      </c>
      <c r="E37" s="60">
        <v>320</v>
      </c>
      <c r="F37" s="61">
        <f t="shared" si="0"/>
        <v>3.2187006507810377E-3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71</v>
      </c>
      <c r="C38" s="60">
        <v>252</v>
      </c>
      <c r="D38" s="60">
        <v>20832</v>
      </c>
      <c r="E38" s="60">
        <v>295</v>
      </c>
      <c r="F38" s="61">
        <f t="shared" si="0"/>
        <v>2.9672396624387692E-3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134</v>
      </c>
      <c r="C39" s="60">
        <v>225</v>
      </c>
      <c r="D39" s="60">
        <v>12980</v>
      </c>
      <c r="E39" s="60">
        <v>259</v>
      </c>
      <c r="F39" s="61">
        <f t="shared" si="0"/>
        <v>2.6051358392259025E-3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76</v>
      </c>
      <c r="C40" s="60">
        <v>200</v>
      </c>
      <c r="D40" s="60">
        <v>25600</v>
      </c>
      <c r="E40" s="60">
        <v>241</v>
      </c>
      <c r="F40" s="61">
        <f t="shared" si="0"/>
        <v>2.4240839276194691E-3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187</v>
      </c>
      <c r="C41" s="60">
        <v>180</v>
      </c>
      <c r="D41" s="60">
        <v>5360</v>
      </c>
      <c r="E41" s="60">
        <v>240</v>
      </c>
      <c r="F41" s="61">
        <f t="shared" si="0"/>
        <v>2.4140254880857782E-3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67</v>
      </c>
      <c r="C42" s="60">
        <v>200</v>
      </c>
      <c r="D42" s="60">
        <v>13090</v>
      </c>
      <c r="E42" s="60">
        <v>218</v>
      </c>
      <c r="F42" s="61">
        <f t="shared" si="0"/>
        <v>2.1927398183445822E-3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74</v>
      </c>
      <c r="C43" s="60">
        <v>180</v>
      </c>
      <c r="D43" s="60">
        <v>21600</v>
      </c>
      <c r="E43" s="60">
        <v>211</v>
      </c>
      <c r="F43" s="61">
        <f t="shared" si="0"/>
        <v>2.122330741608747E-3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73</v>
      </c>
      <c r="C44" s="60">
        <v>160</v>
      </c>
      <c r="D44" s="60">
        <v>19549</v>
      </c>
      <c r="E44" s="60">
        <v>187</v>
      </c>
      <c r="F44" s="61">
        <f t="shared" si="0"/>
        <v>1.8809281928001691E-3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131</v>
      </c>
      <c r="C45" s="60">
        <v>162</v>
      </c>
      <c r="D45" s="60">
        <v>17376</v>
      </c>
      <c r="E45" s="60">
        <v>156</v>
      </c>
      <c r="F45" s="61">
        <f t="shared" si="0"/>
        <v>1.569116567255756E-3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70</v>
      </c>
      <c r="C46" s="60">
        <v>132</v>
      </c>
      <c r="D46" s="60">
        <v>7392</v>
      </c>
      <c r="E46" s="60">
        <v>152</v>
      </c>
      <c r="F46" s="61">
        <f t="shared" si="0"/>
        <v>1.5288828091209929E-3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62</v>
      </c>
      <c r="C47" s="60">
        <v>142</v>
      </c>
      <c r="D47" s="60">
        <v>13916</v>
      </c>
      <c r="E47" s="60">
        <v>142</v>
      </c>
      <c r="F47" s="61">
        <f t="shared" si="0"/>
        <v>1.4282984137840855E-3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64</v>
      </c>
      <c r="C48" s="60">
        <v>100</v>
      </c>
      <c r="D48" s="60">
        <v>9810</v>
      </c>
      <c r="E48" s="60">
        <v>137</v>
      </c>
      <c r="F48" s="61">
        <f t="shared" si="0"/>
        <v>1.3780062161156319E-3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75</v>
      </c>
      <c r="C49" s="60">
        <v>120</v>
      </c>
      <c r="D49" s="60">
        <v>13799</v>
      </c>
      <c r="E49" s="60">
        <v>132</v>
      </c>
      <c r="F49" s="61">
        <f t="shared" si="0"/>
        <v>1.3277140184471781E-3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65</v>
      </c>
      <c r="C50" s="60">
        <v>100</v>
      </c>
      <c r="D50" s="60">
        <v>9378</v>
      </c>
      <c r="E50" s="60">
        <v>131</v>
      </c>
      <c r="F50" s="61">
        <f t="shared" si="0"/>
        <v>1.3176555789134873E-3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133</v>
      </c>
      <c r="C51" s="60">
        <v>120</v>
      </c>
      <c r="D51" s="60">
        <v>13086</v>
      </c>
      <c r="E51" s="60">
        <v>120</v>
      </c>
      <c r="F51" s="61">
        <f t="shared" si="0"/>
        <v>1.2070127440428891E-3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63</v>
      </c>
      <c r="C52" s="60">
        <v>112</v>
      </c>
      <c r="D52" s="60">
        <v>5992</v>
      </c>
      <c r="E52" s="60">
        <v>120</v>
      </c>
      <c r="F52" s="61">
        <f t="shared" si="0"/>
        <v>1.2070127440428891E-3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68</v>
      </c>
      <c r="C53" s="60">
        <v>106</v>
      </c>
      <c r="D53" s="60">
        <v>10388</v>
      </c>
      <c r="E53" s="60">
        <v>106</v>
      </c>
      <c r="F53" s="61">
        <f t="shared" si="0"/>
        <v>1.0661945905712188E-3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132</v>
      </c>
      <c r="C54" s="60">
        <v>80</v>
      </c>
      <c r="D54" s="60">
        <v>80</v>
      </c>
      <c r="E54" s="60">
        <v>97</v>
      </c>
      <c r="F54" s="61">
        <f t="shared" si="0"/>
        <v>9.7566863476800211E-4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135</v>
      </c>
      <c r="C55" s="60">
        <v>99</v>
      </c>
      <c r="D55" s="60">
        <v>9009</v>
      </c>
      <c r="E55" s="60">
        <v>92</v>
      </c>
      <c r="F55" s="61">
        <f t="shared" si="0"/>
        <v>9.2537643709954839E-4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136</v>
      </c>
      <c r="C56" s="60">
        <v>80</v>
      </c>
      <c r="D56" s="60">
        <v>8976</v>
      </c>
      <c r="E56" s="60">
        <v>85</v>
      </c>
      <c r="F56" s="61">
        <f t="shared" si="0"/>
        <v>8.5496736036371314E-4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139</v>
      </c>
      <c r="C57" s="60">
        <v>60</v>
      </c>
      <c r="D57" s="60">
        <v>5887</v>
      </c>
      <c r="E57" s="60">
        <v>82</v>
      </c>
      <c r="F57" s="61">
        <f t="shared" ref="F57:F80" si="1">+E57/$E$82</f>
        <v>8.2479204176264095E-4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145</v>
      </c>
      <c r="C58" s="60">
        <v>60</v>
      </c>
      <c r="D58" s="60">
        <v>5850</v>
      </c>
      <c r="E58" s="60">
        <v>82</v>
      </c>
      <c r="F58" s="61">
        <f t="shared" si="1"/>
        <v>8.2479204176264095E-4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137</v>
      </c>
      <c r="C59" s="60">
        <v>80</v>
      </c>
      <c r="D59" s="60">
        <v>8778</v>
      </c>
      <c r="E59" s="60">
        <v>79</v>
      </c>
      <c r="F59" s="61">
        <f t="shared" si="1"/>
        <v>7.9461672316156876E-4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66</v>
      </c>
      <c r="C60" s="60">
        <v>66</v>
      </c>
      <c r="D60" s="60">
        <v>3696</v>
      </c>
      <c r="E60" s="60">
        <v>76</v>
      </c>
      <c r="F60" s="61">
        <f t="shared" si="1"/>
        <v>7.6444140456049647E-4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80</v>
      </c>
      <c r="C61" s="60">
        <v>60</v>
      </c>
      <c r="D61" s="60">
        <v>7200</v>
      </c>
      <c r="E61" s="60">
        <v>70</v>
      </c>
      <c r="F61" s="61">
        <f t="shared" si="1"/>
        <v>7.0409076735835198E-4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138</v>
      </c>
      <c r="C62" s="60">
        <v>60</v>
      </c>
      <c r="D62" s="60">
        <v>7046</v>
      </c>
      <c r="E62" s="60">
        <v>64</v>
      </c>
      <c r="F62" s="61">
        <f t="shared" si="1"/>
        <v>6.437401301562076E-4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140</v>
      </c>
      <c r="C63" s="60">
        <v>40</v>
      </c>
      <c r="D63" s="60">
        <v>3820</v>
      </c>
      <c r="E63" s="60">
        <v>53</v>
      </c>
      <c r="F63" s="61">
        <f t="shared" si="1"/>
        <v>5.330972952856094E-4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78</v>
      </c>
      <c r="C64" s="60">
        <v>40</v>
      </c>
      <c r="D64" s="60">
        <v>2520</v>
      </c>
      <c r="E64" s="60">
        <v>52</v>
      </c>
      <c r="F64" s="61">
        <f t="shared" si="1"/>
        <v>5.2303885575191863E-4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79</v>
      </c>
      <c r="C65" s="60">
        <v>40</v>
      </c>
      <c r="D65" s="60">
        <v>5120</v>
      </c>
      <c r="E65" s="60">
        <v>49</v>
      </c>
      <c r="F65" s="61">
        <f t="shared" si="1"/>
        <v>4.9286353715084644E-4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188</v>
      </c>
      <c r="C66" s="60">
        <v>40</v>
      </c>
      <c r="D66" s="60">
        <v>4614</v>
      </c>
      <c r="E66" s="60">
        <v>43</v>
      </c>
      <c r="F66" s="61">
        <f t="shared" si="1"/>
        <v>4.3251289994870195E-4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141</v>
      </c>
      <c r="C67" s="60">
        <v>40</v>
      </c>
      <c r="D67" s="60">
        <v>4560</v>
      </c>
      <c r="E67" s="60">
        <v>41</v>
      </c>
      <c r="F67" s="61">
        <f t="shared" si="1"/>
        <v>4.1239602088132048E-4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81</v>
      </c>
      <c r="C68" s="60">
        <v>40</v>
      </c>
      <c r="D68" s="60">
        <v>4560</v>
      </c>
      <c r="E68" s="60">
        <v>41</v>
      </c>
      <c r="F68" s="61">
        <f t="shared" si="1"/>
        <v>4.1239602088132048E-4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142</v>
      </c>
      <c r="C69" s="60">
        <v>40</v>
      </c>
      <c r="D69" s="60">
        <v>4776</v>
      </c>
      <c r="E69" s="60">
        <v>41</v>
      </c>
      <c r="F69" s="61">
        <f t="shared" si="1"/>
        <v>4.1239602088132048E-4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143</v>
      </c>
      <c r="C70" s="60">
        <v>40</v>
      </c>
      <c r="D70" s="60">
        <v>4080</v>
      </c>
      <c r="E70" s="60">
        <v>37</v>
      </c>
      <c r="F70" s="61">
        <f t="shared" si="1"/>
        <v>3.7216226274655752E-4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144</v>
      </c>
      <c r="C71" s="60">
        <v>40</v>
      </c>
      <c r="D71" s="60">
        <v>4080</v>
      </c>
      <c r="E71" s="60">
        <v>37</v>
      </c>
      <c r="F71" s="61">
        <f t="shared" si="1"/>
        <v>3.7216226274655752E-4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189</v>
      </c>
      <c r="C72" s="60">
        <v>20</v>
      </c>
      <c r="D72" s="60">
        <v>1958</v>
      </c>
      <c r="E72" s="60">
        <v>27</v>
      </c>
      <c r="F72" s="61">
        <f t="shared" si="1"/>
        <v>2.7157786740965008E-4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190</v>
      </c>
      <c r="C73" s="60">
        <v>20</v>
      </c>
      <c r="D73" s="60">
        <v>1952</v>
      </c>
      <c r="E73" s="60">
        <v>27</v>
      </c>
      <c r="F73" s="61">
        <f t="shared" si="1"/>
        <v>2.7157786740965008E-4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77</v>
      </c>
      <c r="C74" s="60">
        <v>20</v>
      </c>
      <c r="D74" s="60">
        <v>1902</v>
      </c>
      <c r="E74" s="60">
        <v>27</v>
      </c>
      <c r="F74" s="61">
        <f t="shared" si="1"/>
        <v>2.7157786740965008E-4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146</v>
      </c>
      <c r="C75" s="60">
        <v>21</v>
      </c>
      <c r="D75" s="60">
        <v>1176</v>
      </c>
      <c r="E75" s="60">
        <v>24</v>
      </c>
      <c r="F75" s="61">
        <f t="shared" si="1"/>
        <v>2.4140254880857784E-4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191</v>
      </c>
      <c r="C76" s="60">
        <v>20</v>
      </c>
      <c r="D76" s="60">
        <v>2400</v>
      </c>
      <c r="E76" s="60">
        <v>24</v>
      </c>
      <c r="F76" s="61">
        <f t="shared" si="1"/>
        <v>2.4140254880857784E-4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149</v>
      </c>
      <c r="C77" s="60">
        <v>22</v>
      </c>
      <c r="D77" s="60">
        <v>1876</v>
      </c>
      <c r="E77" s="60">
        <v>22</v>
      </c>
      <c r="F77" s="61">
        <f>+E77/$E$82</f>
        <v>2.2128566974119636E-4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59" t="s">
        <v>147</v>
      </c>
      <c r="C78" s="60">
        <v>20</v>
      </c>
      <c r="D78" s="60">
        <v>2400</v>
      </c>
      <c r="E78" s="60">
        <v>22</v>
      </c>
      <c r="F78" s="61">
        <f>+E78/$E$82</f>
        <v>2.2128566974119636E-4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59" t="s">
        <v>148</v>
      </c>
      <c r="C79" s="60">
        <v>20</v>
      </c>
      <c r="D79" s="60">
        <v>2160</v>
      </c>
      <c r="E79" s="60">
        <v>22</v>
      </c>
      <c r="F79" s="61">
        <f>+E79/$E$82</f>
        <v>2.2128566974119636E-4</v>
      </c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59" t="s">
        <v>150</v>
      </c>
      <c r="C80" s="60">
        <v>20</v>
      </c>
      <c r="D80" s="60">
        <v>2184</v>
      </c>
      <c r="E80" s="60">
        <v>20</v>
      </c>
      <c r="F80" s="61">
        <f t="shared" si="1"/>
        <v>2.0116879067381486E-4</v>
      </c>
      <c r="I80" s="33"/>
      <c r="J80" s="34"/>
      <c r="K80" s="34"/>
      <c r="L80" s="34"/>
      <c r="N80" s="33"/>
      <c r="O80" s="34"/>
      <c r="P80" s="34"/>
      <c r="Q80" s="34"/>
    </row>
    <row r="81" spans="2:6" ht="20.100000000000001" customHeight="1" x14ac:dyDescent="0.2">
      <c r="B81" s="59" t="s">
        <v>151</v>
      </c>
      <c r="C81" s="60">
        <v>20</v>
      </c>
      <c r="D81" s="60">
        <v>2160</v>
      </c>
      <c r="E81" s="60">
        <v>19</v>
      </c>
      <c r="F81" s="61">
        <f t="shared" si="0"/>
        <v>1.9111035114012412E-4</v>
      </c>
    </row>
    <row r="82" spans="2:6" ht="20.100000000000001" customHeight="1" x14ac:dyDescent="0.2">
      <c r="B82" s="75" t="s">
        <v>19</v>
      </c>
      <c r="C82" s="76">
        <f>SUBTOTAL(109,Tabla3[PALLETS])</f>
        <v>85047</v>
      </c>
      <c r="D82" s="76">
        <f>SUM(D14:D81)</f>
        <v>6103469</v>
      </c>
      <c r="E82" s="76">
        <f>SUM(E14:E81)</f>
        <v>99419</v>
      </c>
      <c r="F82" s="82">
        <f>SUBTOTAL(109,F14:F81)</f>
        <v>1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30:F35 F14:F27" evalError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47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27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30/04/2025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10692</v>
      </c>
      <c r="D14" s="60">
        <v>865753</v>
      </c>
      <c r="E14" s="60">
        <v>11019</v>
      </c>
      <c r="F14" s="61">
        <f t="shared" ref="F14:F46" si="0">+E14/$E$47</f>
        <v>0.13951809974803428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8926</v>
      </c>
      <c r="D15" s="60">
        <v>710353</v>
      </c>
      <c r="E15" s="60">
        <v>10243</v>
      </c>
      <c r="F15" s="61">
        <f t="shared" si="0"/>
        <v>0.12969270312361514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7766</v>
      </c>
      <c r="D16" s="60">
        <v>628613</v>
      </c>
      <c r="E16" s="60">
        <v>8394</v>
      </c>
      <c r="F16" s="61">
        <f t="shared" si="0"/>
        <v>0.10628141657909064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5082</v>
      </c>
      <c r="D17" s="60">
        <v>384949</v>
      </c>
      <c r="E17" s="60">
        <v>6060</v>
      </c>
      <c r="F17" s="61">
        <f t="shared" si="0"/>
        <v>7.6729257144304189E-2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49</v>
      </c>
      <c r="C18" s="60">
        <v>4665</v>
      </c>
      <c r="D18" s="60">
        <v>340646</v>
      </c>
      <c r="E18" s="60">
        <v>5341</v>
      </c>
      <c r="F18" s="61">
        <f t="shared" si="0"/>
        <v>6.7625571354410663E-2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46</v>
      </c>
      <c r="C19" s="60">
        <v>4194</v>
      </c>
      <c r="D19" s="60">
        <v>356696</v>
      </c>
      <c r="E19" s="60">
        <v>4989</v>
      </c>
      <c r="F19" s="61">
        <f t="shared" si="0"/>
        <v>6.316869041137517E-2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50</v>
      </c>
      <c r="C20" s="60">
        <v>3951</v>
      </c>
      <c r="D20" s="60">
        <v>343516</v>
      </c>
      <c r="E20" s="60">
        <v>4391</v>
      </c>
      <c r="F20" s="61">
        <f t="shared" si="0"/>
        <v>5.5597057445650112E-2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51</v>
      </c>
      <c r="C21" s="60">
        <v>3806</v>
      </c>
      <c r="D21" s="60">
        <v>329785</v>
      </c>
      <c r="E21" s="60">
        <v>4140</v>
      </c>
      <c r="F21" s="61">
        <f t="shared" si="0"/>
        <v>5.241899745501969E-2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2800</v>
      </c>
      <c r="D22" s="60">
        <v>187680</v>
      </c>
      <c r="E22" s="60">
        <v>3417</v>
      </c>
      <c r="F22" s="61">
        <f t="shared" si="0"/>
        <v>4.3264665290773496E-2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48</v>
      </c>
      <c r="C23" s="60">
        <v>2682</v>
      </c>
      <c r="D23" s="60">
        <v>241336</v>
      </c>
      <c r="E23" s="60">
        <v>3128</v>
      </c>
      <c r="F23" s="61">
        <f t="shared" si="0"/>
        <v>3.9605464743792652E-2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58</v>
      </c>
      <c r="C24" s="60">
        <v>2529</v>
      </c>
      <c r="D24" s="60">
        <v>244230</v>
      </c>
      <c r="E24" s="60">
        <v>3062</v>
      </c>
      <c r="F24" s="61">
        <f t="shared" si="0"/>
        <v>3.8769799566973497E-2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2173</v>
      </c>
      <c r="D25" s="60">
        <v>151235</v>
      </c>
      <c r="E25" s="60">
        <v>2581</v>
      </c>
      <c r="F25" s="61">
        <f t="shared" si="0"/>
        <v>3.2679573051064205E-2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57</v>
      </c>
      <c r="C26" s="60">
        <v>1931</v>
      </c>
      <c r="D26" s="60">
        <v>145380</v>
      </c>
      <c r="E26" s="60">
        <v>2325</v>
      </c>
      <c r="F26" s="61">
        <f t="shared" si="0"/>
        <v>2.9438205092492942E-2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56</v>
      </c>
      <c r="C27" s="60">
        <v>1865</v>
      </c>
      <c r="D27" s="60">
        <v>163858</v>
      </c>
      <c r="E27" s="60">
        <v>1993</v>
      </c>
      <c r="F27" s="61">
        <f t="shared" si="0"/>
        <v>2.5234556021220832E-2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60</v>
      </c>
      <c r="C28" s="60">
        <v>1465</v>
      </c>
      <c r="D28" s="60">
        <v>101157</v>
      </c>
      <c r="E28" s="60">
        <v>1712</v>
      </c>
      <c r="F28" s="61">
        <f t="shared" si="0"/>
        <v>2.1676648222945339E-2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55</v>
      </c>
      <c r="C29" s="60">
        <v>1245</v>
      </c>
      <c r="D29" s="60">
        <v>91253</v>
      </c>
      <c r="E29" s="60">
        <v>1529</v>
      </c>
      <c r="F29" s="61">
        <f t="shared" si="0"/>
        <v>1.9359576596310411E-2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54</v>
      </c>
      <c r="C30" s="60">
        <v>911</v>
      </c>
      <c r="D30" s="60">
        <v>45523</v>
      </c>
      <c r="E30" s="60">
        <v>1121</v>
      </c>
      <c r="F30" s="61">
        <f t="shared" si="0"/>
        <v>1.4193646412337457E-2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59</v>
      </c>
      <c r="C31" s="60">
        <v>786</v>
      </c>
      <c r="D31" s="60">
        <v>59756</v>
      </c>
      <c r="E31" s="60">
        <v>909</v>
      </c>
      <c r="F31" s="61">
        <f t="shared" si="0"/>
        <v>1.1509388571645627E-2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620</v>
      </c>
      <c r="D32" s="60">
        <v>54138</v>
      </c>
      <c r="E32" s="60">
        <v>698</v>
      </c>
      <c r="F32" s="61">
        <f t="shared" si="0"/>
        <v>8.8377923245419668E-3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72</v>
      </c>
      <c r="C33" s="60">
        <v>309</v>
      </c>
      <c r="D33" s="60">
        <v>29145</v>
      </c>
      <c r="E33" s="60">
        <v>367</v>
      </c>
      <c r="F33" s="61">
        <f t="shared" si="0"/>
        <v>4.6468048468580256E-3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71</v>
      </c>
      <c r="C34" s="60">
        <v>252</v>
      </c>
      <c r="D34" s="60">
        <v>20832</v>
      </c>
      <c r="E34" s="60">
        <v>295</v>
      </c>
      <c r="F34" s="61">
        <f t="shared" si="0"/>
        <v>3.7351701085098572E-3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134</v>
      </c>
      <c r="C35" s="60">
        <v>205</v>
      </c>
      <c r="D35" s="60">
        <v>12920</v>
      </c>
      <c r="E35" s="60">
        <v>237</v>
      </c>
      <c r="F35" s="61">
        <f t="shared" si="0"/>
        <v>3.0007976803960545E-3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67</v>
      </c>
      <c r="C36" s="60">
        <v>200</v>
      </c>
      <c r="D36" s="60">
        <v>13090</v>
      </c>
      <c r="E36" s="60">
        <v>218</v>
      </c>
      <c r="F36" s="61">
        <f t="shared" si="0"/>
        <v>2.7602274022208435E-3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70</v>
      </c>
      <c r="C37" s="60">
        <v>132</v>
      </c>
      <c r="D37" s="60">
        <v>7392</v>
      </c>
      <c r="E37" s="60">
        <v>152</v>
      </c>
      <c r="F37" s="61">
        <f t="shared" si="0"/>
        <v>1.924562225401689E-3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62</v>
      </c>
      <c r="C38" s="60">
        <v>142</v>
      </c>
      <c r="D38" s="60">
        <v>13916</v>
      </c>
      <c r="E38" s="60">
        <v>142</v>
      </c>
      <c r="F38" s="61">
        <f t="shared" si="0"/>
        <v>1.797946289519999E-3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63</v>
      </c>
      <c r="C39" s="60">
        <v>112</v>
      </c>
      <c r="D39" s="60">
        <v>5992</v>
      </c>
      <c r="E39" s="60">
        <v>120</v>
      </c>
      <c r="F39" s="61">
        <f t="shared" si="0"/>
        <v>1.5193912305802809E-3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68</v>
      </c>
      <c r="C40" s="60">
        <v>106</v>
      </c>
      <c r="D40" s="60">
        <v>10388</v>
      </c>
      <c r="E40" s="60">
        <v>106</v>
      </c>
      <c r="F40" s="61">
        <f t="shared" si="0"/>
        <v>1.3421289203459147E-3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135</v>
      </c>
      <c r="C41" s="60">
        <v>99</v>
      </c>
      <c r="D41" s="60">
        <v>9009</v>
      </c>
      <c r="E41" s="60">
        <v>92</v>
      </c>
      <c r="F41" s="61">
        <f t="shared" si="0"/>
        <v>1.1648666101115486E-3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66</v>
      </c>
      <c r="C42" s="60">
        <v>66</v>
      </c>
      <c r="D42" s="60">
        <v>3696</v>
      </c>
      <c r="E42" s="60">
        <v>76</v>
      </c>
      <c r="F42" s="61">
        <f t="shared" si="0"/>
        <v>9.6228111270084448E-4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78</v>
      </c>
      <c r="C43" s="60">
        <v>40</v>
      </c>
      <c r="D43" s="60">
        <v>2520</v>
      </c>
      <c r="E43" s="60">
        <v>52</v>
      </c>
      <c r="F43" s="61">
        <f t="shared" si="0"/>
        <v>6.584028665847884E-4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76</v>
      </c>
      <c r="C44" s="60">
        <v>20</v>
      </c>
      <c r="D44" s="60">
        <v>2400</v>
      </c>
      <c r="E44" s="60">
        <v>24</v>
      </c>
      <c r="F44" s="61">
        <f t="shared" si="0"/>
        <v>3.0387824611605618E-4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146</v>
      </c>
      <c r="C45" s="60">
        <v>21</v>
      </c>
      <c r="D45" s="60">
        <v>1176</v>
      </c>
      <c r="E45" s="60">
        <v>24</v>
      </c>
      <c r="F45" s="61">
        <f t="shared" si="0"/>
        <v>3.0387824611605618E-4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149</v>
      </c>
      <c r="C46" s="60">
        <v>22</v>
      </c>
      <c r="D46" s="60">
        <v>1876</v>
      </c>
      <c r="E46" s="60">
        <v>22</v>
      </c>
      <c r="F46" s="61">
        <f t="shared" si="0"/>
        <v>2.7855505893971817E-4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75" t="s">
        <v>19</v>
      </c>
      <c r="C47" s="83">
        <f>SUM(C14:C46)</f>
        <v>69815</v>
      </c>
      <c r="D47" s="83">
        <f>SUM(D14:D46)</f>
        <v>5580209</v>
      </c>
      <c r="E47" s="83">
        <f>SUM(E14:E46)</f>
        <v>78979</v>
      </c>
      <c r="F47" s="82">
        <f>SUM(F14:F46)</f>
        <v>0.99999999999999989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14:F46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80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3" t="s">
        <v>28</v>
      </c>
      <c r="C9" s="93"/>
      <c r="D9" s="93"/>
      <c r="E9" s="93"/>
      <c r="F9" s="93"/>
      <c r="G9" s="93"/>
      <c r="H9" s="93"/>
      <c r="I9" s="93"/>
      <c r="J9" s="11"/>
    </row>
    <row r="10" spans="2:19" x14ac:dyDescent="0.2">
      <c r="B10" s="9"/>
      <c r="C10" s="9"/>
      <c r="D10" s="9"/>
      <c r="E10" s="9"/>
      <c r="F10" s="94" t="str">
        <f>+CONCATENATE(MID(Principal!C13,1,14)," de ambas temporadas")</f>
        <v>datos al 30/04 de ambas temporadas</v>
      </c>
      <c r="G10" s="94"/>
      <c r="H10" s="94"/>
      <c r="I10" s="94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153</v>
      </c>
      <c r="C14" s="67">
        <v>0</v>
      </c>
      <c r="D14" s="67">
        <v>2173</v>
      </c>
      <c r="E14" s="67">
        <v>27</v>
      </c>
      <c r="F14" s="68">
        <v>0</v>
      </c>
      <c r="G14" s="69">
        <v>0</v>
      </c>
      <c r="H14" s="69">
        <v>0</v>
      </c>
      <c r="I14" s="70">
        <f t="shared" ref="I14" si="0">(+H14-E14)/E14</f>
        <v>-1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82</v>
      </c>
      <c r="C15" s="67">
        <v>40</v>
      </c>
      <c r="D15" s="67">
        <v>2374</v>
      </c>
      <c r="E15" s="67">
        <v>37</v>
      </c>
      <c r="F15" s="68">
        <v>0</v>
      </c>
      <c r="G15" s="69">
        <v>0</v>
      </c>
      <c r="H15" s="69">
        <v>0</v>
      </c>
      <c r="I15" s="70">
        <f>(+H15-E15)/E15</f>
        <v>-1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154</v>
      </c>
      <c r="C16" s="67">
        <v>99</v>
      </c>
      <c r="D16" s="67">
        <v>99</v>
      </c>
      <c r="E16" s="67">
        <v>134</v>
      </c>
      <c r="F16" s="68">
        <v>180</v>
      </c>
      <c r="G16" s="69">
        <v>5360</v>
      </c>
      <c r="H16" s="69">
        <v>240</v>
      </c>
      <c r="I16" s="70">
        <f>(+H16-E16)/E16</f>
        <v>0.79104477611940294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85</v>
      </c>
      <c r="C17" s="67">
        <v>509</v>
      </c>
      <c r="D17" s="67">
        <v>61781</v>
      </c>
      <c r="E17" s="67">
        <v>560</v>
      </c>
      <c r="F17" s="68">
        <v>580</v>
      </c>
      <c r="G17" s="69">
        <v>69581</v>
      </c>
      <c r="H17" s="69">
        <v>664</v>
      </c>
      <c r="I17" s="70">
        <f t="shared" ref="I17:I33" si="1">(+H17-E17)/E17</f>
        <v>0.18571428571428572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155</v>
      </c>
      <c r="C18" s="67">
        <v>0</v>
      </c>
      <c r="D18" s="67">
        <v>0</v>
      </c>
      <c r="E18" s="67">
        <v>0</v>
      </c>
      <c r="F18" s="68">
        <v>80</v>
      </c>
      <c r="G18" s="69">
        <v>80</v>
      </c>
      <c r="H18" s="69">
        <v>97</v>
      </c>
      <c r="I18" s="71" t="s">
        <v>37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120</v>
      </c>
      <c r="C19" s="67"/>
      <c r="D19" s="67"/>
      <c r="E19" s="67"/>
      <c r="F19" s="68">
        <v>601</v>
      </c>
      <c r="G19" s="69">
        <v>601</v>
      </c>
      <c r="H19" s="69">
        <v>970</v>
      </c>
      <c r="I19" s="71" t="s">
        <v>37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121</v>
      </c>
      <c r="C20" s="67"/>
      <c r="D20" s="67"/>
      <c r="E20" s="67"/>
      <c r="F20" s="68">
        <v>809</v>
      </c>
      <c r="G20" s="69">
        <v>817</v>
      </c>
      <c r="H20" s="69">
        <v>1308</v>
      </c>
      <c r="I20" s="71" t="s">
        <v>37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156</v>
      </c>
      <c r="C21" s="67">
        <v>0</v>
      </c>
      <c r="D21" s="67">
        <v>0</v>
      </c>
      <c r="E21" s="67">
        <v>0</v>
      </c>
      <c r="F21" s="68">
        <v>109</v>
      </c>
      <c r="G21" s="69">
        <v>13080</v>
      </c>
      <c r="H21" s="69">
        <v>131</v>
      </c>
      <c r="I21" s="71" t="s">
        <v>37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86</v>
      </c>
      <c r="C22" s="67">
        <v>580</v>
      </c>
      <c r="D22" s="67">
        <v>74415</v>
      </c>
      <c r="E22" s="67">
        <v>1042</v>
      </c>
      <c r="F22" s="68">
        <v>420</v>
      </c>
      <c r="G22" s="69">
        <v>40557</v>
      </c>
      <c r="H22" s="69">
        <v>568</v>
      </c>
      <c r="I22" s="70">
        <f t="shared" si="1"/>
        <v>-0.45489443378119004</v>
      </c>
      <c r="J22" s="15"/>
      <c r="L22" s="16"/>
      <c r="M22" s="17"/>
      <c r="N22" s="17"/>
      <c r="O22" s="4"/>
      <c r="P22" s="4"/>
      <c r="Q22" s="4"/>
      <c r="R22" s="4"/>
      <c r="S22" s="4"/>
    </row>
    <row r="23" spans="2:19" ht="20.100000000000001" customHeight="1" x14ac:dyDescent="0.2">
      <c r="B23" s="66" t="s">
        <v>157</v>
      </c>
      <c r="C23" s="67">
        <v>300</v>
      </c>
      <c r="D23" s="67">
        <v>18936</v>
      </c>
      <c r="E23" s="67">
        <v>360</v>
      </c>
      <c r="F23" s="68">
        <v>0</v>
      </c>
      <c r="G23" s="69">
        <v>0</v>
      </c>
      <c r="H23" s="69">
        <v>0</v>
      </c>
      <c r="I23" s="70">
        <f t="shared" si="1"/>
        <v>-1</v>
      </c>
      <c r="J23" s="15"/>
      <c r="L23" s="16"/>
      <c r="M23" s="17"/>
      <c r="N23" s="17"/>
      <c r="O23" s="4"/>
      <c r="P23" s="4"/>
      <c r="Q23" s="4"/>
      <c r="R23" s="4"/>
      <c r="S23" s="4"/>
    </row>
    <row r="24" spans="2:19" ht="20.100000000000001" customHeight="1" x14ac:dyDescent="0.2">
      <c r="B24" s="66" t="s">
        <v>87</v>
      </c>
      <c r="C24" s="67">
        <v>4339</v>
      </c>
      <c r="D24" s="67">
        <v>252132</v>
      </c>
      <c r="E24" s="67">
        <v>4497</v>
      </c>
      <c r="F24" s="68">
        <v>6818</v>
      </c>
      <c r="G24" s="69">
        <v>390174</v>
      </c>
      <c r="H24" s="69">
        <v>7005</v>
      </c>
      <c r="I24" s="70">
        <f t="shared" si="1"/>
        <v>0.5577051367578385</v>
      </c>
      <c r="J24" s="15"/>
      <c r="L24" s="16"/>
      <c r="M24" s="17"/>
      <c r="N24" s="17"/>
      <c r="O24" s="4"/>
      <c r="P24" s="4"/>
      <c r="Q24" s="4"/>
      <c r="R24" s="4"/>
      <c r="S24" s="4"/>
    </row>
    <row r="25" spans="2:19" ht="20.100000000000001" customHeight="1" x14ac:dyDescent="0.2">
      <c r="B25" s="66" t="s">
        <v>192</v>
      </c>
      <c r="C25" s="67">
        <v>0</v>
      </c>
      <c r="D25" s="67">
        <v>0</v>
      </c>
      <c r="E25" s="67">
        <v>0</v>
      </c>
      <c r="F25" s="68">
        <v>7</v>
      </c>
      <c r="G25" s="69">
        <v>588</v>
      </c>
      <c r="H25" s="69">
        <v>7</v>
      </c>
      <c r="I25" s="71" t="s">
        <v>37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88</v>
      </c>
      <c r="C26" s="67">
        <v>212</v>
      </c>
      <c r="D26" s="67">
        <v>25141</v>
      </c>
      <c r="E26" s="67">
        <v>231</v>
      </c>
      <c r="F26" s="68">
        <v>373</v>
      </c>
      <c r="G26" s="69">
        <v>46029</v>
      </c>
      <c r="H26" s="69">
        <v>432</v>
      </c>
      <c r="I26" s="70">
        <f t="shared" si="1"/>
        <v>0.87012987012987009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89</v>
      </c>
      <c r="C27" s="67">
        <v>89693</v>
      </c>
      <c r="D27" s="67">
        <v>7069312</v>
      </c>
      <c r="E27" s="67">
        <v>106120</v>
      </c>
      <c r="F27" s="68">
        <v>62997</v>
      </c>
      <c r="G27" s="69">
        <v>5190035</v>
      </c>
      <c r="H27" s="69">
        <v>71973</v>
      </c>
      <c r="I27" s="70">
        <f t="shared" si="1"/>
        <v>-0.32177723332076896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83</v>
      </c>
      <c r="C28" s="67">
        <v>0</v>
      </c>
      <c r="D28" s="67">
        <v>16129</v>
      </c>
      <c r="E28" s="67">
        <v>198</v>
      </c>
      <c r="F28" s="68">
        <v>0</v>
      </c>
      <c r="G28" s="69">
        <v>0</v>
      </c>
      <c r="H28" s="69">
        <v>0</v>
      </c>
      <c r="I28" s="70">
        <f t="shared" si="1"/>
        <v>-1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90</v>
      </c>
      <c r="C29" s="67">
        <v>1437</v>
      </c>
      <c r="D29" s="67">
        <v>1437</v>
      </c>
      <c r="E29" s="67">
        <v>1831</v>
      </c>
      <c r="F29" s="68">
        <v>5998</v>
      </c>
      <c r="G29" s="69">
        <v>8050</v>
      </c>
      <c r="H29" s="69">
        <v>7647</v>
      </c>
      <c r="I29" s="70">
        <f t="shared" si="1"/>
        <v>3.1764063353358822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91</v>
      </c>
      <c r="C30" s="67">
        <v>1257</v>
      </c>
      <c r="D30" s="67">
        <v>75420</v>
      </c>
      <c r="E30" s="67">
        <v>1893</v>
      </c>
      <c r="F30" s="68">
        <v>3892</v>
      </c>
      <c r="G30" s="69">
        <v>233520</v>
      </c>
      <c r="H30" s="69">
        <v>5861</v>
      </c>
      <c r="I30" s="70">
        <f t="shared" si="1"/>
        <v>2.0961436872688854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92</v>
      </c>
      <c r="C31" s="67">
        <v>734</v>
      </c>
      <c r="D31" s="67">
        <v>734</v>
      </c>
      <c r="E31" s="67">
        <v>1090</v>
      </c>
      <c r="F31" s="68">
        <v>1161</v>
      </c>
      <c r="G31" s="69">
        <v>1161</v>
      </c>
      <c r="H31" s="69">
        <v>1478</v>
      </c>
      <c r="I31" s="70">
        <f t="shared" si="1"/>
        <v>0.3559633027522936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93</v>
      </c>
      <c r="C32" s="67">
        <v>680</v>
      </c>
      <c r="D32" s="67">
        <v>76356</v>
      </c>
      <c r="E32" s="67">
        <v>684</v>
      </c>
      <c r="F32" s="68">
        <v>820</v>
      </c>
      <c r="G32" s="69">
        <v>89448</v>
      </c>
      <c r="H32" s="69">
        <v>807</v>
      </c>
      <c r="I32" s="70">
        <f t="shared" si="1"/>
        <v>0.17982456140350878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158</v>
      </c>
      <c r="C33" s="67">
        <v>260</v>
      </c>
      <c r="D33" s="67">
        <v>22120</v>
      </c>
      <c r="E33" s="67">
        <v>265</v>
      </c>
      <c r="F33" s="68">
        <v>202</v>
      </c>
      <c r="G33" s="69">
        <v>14388</v>
      </c>
      <c r="H33" s="69">
        <v>230</v>
      </c>
      <c r="I33" s="70">
        <f t="shared" si="1"/>
        <v>-0.13207547169811321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44" t="s">
        <v>19</v>
      </c>
      <c r="C34" s="45">
        <f>SUM(C14:C33)</f>
        <v>100140</v>
      </c>
      <c r="D34" s="45">
        <f>SUM(D14:D33)</f>
        <v>7698559</v>
      </c>
      <c r="E34" s="45">
        <f>SUM(E14:E33)</f>
        <v>118969</v>
      </c>
      <c r="F34" s="46">
        <f>SUM(F14:F33)</f>
        <v>85047</v>
      </c>
      <c r="G34" s="47">
        <f>SUM(G14:G33)</f>
        <v>6103469</v>
      </c>
      <c r="H34" s="47">
        <f>SUM(H14:H33)</f>
        <v>99418</v>
      </c>
      <c r="I34" s="80">
        <f>+(H34-E34)/E34</f>
        <v>-0.16433692810732209</v>
      </c>
      <c r="J34" s="19"/>
      <c r="L34" s="13"/>
      <c r="M34" s="20"/>
      <c r="N34" s="20"/>
      <c r="O34" s="20"/>
      <c r="P34" s="3"/>
      <c r="Q34" s="3"/>
      <c r="R34" s="3"/>
      <c r="S34" s="3"/>
    </row>
    <row r="35" spans="2:19" ht="16.5" customHeight="1" x14ac:dyDescent="0.2">
      <c r="B35" s="48"/>
      <c r="C35" s="49"/>
      <c r="D35" s="49"/>
      <c r="E35" s="49"/>
      <c r="F35" s="50"/>
      <c r="G35" s="92" t="s">
        <v>16</v>
      </c>
      <c r="H35" s="92"/>
      <c r="I35" s="51">
        <f>+(F34-C34)/C34</f>
        <v>-0.15071899340922709</v>
      </c>
      <c r="J35" s="19"/>
      <c r="L35" s="13"/>
      <c r="M35" s="20"/>
      <c r="N35" s="20"/>
      <c r="O35" s="20"/>
      <c r="P35" s="3"/>
      <c r="S35" s="18"/>
    </row>
    <row r="36" spans="2:19" ht="16.5" customHeight="1" x14ac:dyDescent="0.2">
      <c r="B36" s="48"/>
      <c r="C36" s="49"/>
      <c r="D36" s="49"/>
      <c r="E36" s="49"/>
      <c r="F36" s="50"/>
      <c r="G36" s="74"/>
      <c r="H36" s="74"/>
      <c r="I36" s="77"/>
      <c r="J36" s="19"/>
      <c r="L36" s="13"/>
      <c r="M36" s="20"/>
      <c r="N36" s="20"/>
      <c r="O36" s="20"/>
      <c r="P36" s="3"/>
      <c r="S36" s="18"/>
    </row>
    <row r="37" spans="2:19" ht="16.5" customHeight="1" x14ac:dyDescent="0.2">
      <c r="B37" s="38"/>
      <c r="C37" s="39"/>
      <c r="D37" s="39"/>
      <c r="E37" s="40">
        <v>2024</v>
      </c>
      <c r="F37" s="38"/>
      <c r="G37" s="41"/>
      <c r="H37" s="41"/>
      <c r="I37" s="62">
        <v>2025</v>
      </c>
      <c r="J37" s="11"/>
      <c r="L37" s="13"/>
      <c r="M37" s="13"/>
      <c r="N37" s="13"/>
      <c r="O37" s="13"/>
      <c r="P37" s="13"/>
      <c r="Q37" s="13"/>
      <c r="R37" s="13"/>
      <c r="S37" s="14"/>
    </row>
    <row r="38" spans="2:19" ht="16.5" customHeight="1" x14ac:dyDescent="0.2">
      <c r="B38" s="42" t="s">
        <v>17</v>
      </c>
      <c r="C38" s="63" t="s">
        <v>20</v>
      </c>
      <c r="D38" s="63" t="s">
        <v>21</v>
      </c>
      <c r="E38" s="64" t="s">
        <v>22</v>
      </c>
      <c r="F38" s="65" t="s">
        <v>9</v>
      </c>
      <c r="G38" s="64" t="s">
        <v>10</v>
      </c>
      <c r="H38" s="64" t="s">
        <v>11</v>
      </c>
      <c r="I38" s="64" t="s">
        <v>23</v>
      </c>
      <c r="J38" s="12"/>
      <c r="L38" s="13"/>
      <c r="M38" s="4"/>
      <c r="N38" s="4"/>
      <c r="O38" s="4"/>
      <c r="P38" s="4"/>
      <c r="Q38" s="4"/>
      <c r="R38" s="4"/>
      <c r="S38" s="4"/>
    </row>
    <row r="39" spans="2:19" ht="20.100000000000001" customHeight="1" x14ac:dyDescent="0.2">
      <c r="B39" s="66" t="s">
        <v>119</v>
      </c>
      <c r="C39" s="67">
        <v>20</v>
      </c>
      <c r="D39" s="67">
        <v>2400</v>
      </c>
      <c r="E39" s="67">
        <v>24</v>
      </c>
      <c r="F39" s="68">
        <v>0</v>
      </c>
      <c r="G39" s="69">
        <v>0</v>
      </c>
      <c r="H39" s="69">
        <v>0</v>
      </c>
      <c r="I39" s="70">
        <f>+(Tabla6[[#This Row],[TONELADAS]]-Tabla6[[#This Row],[TONS]])/Tabla6[[#This Row],[TONS]]</f>
        <v>-1</v>
      </c>
      <c r="J39" s="12"/>
      <c r="L39" s="13"/>
      <c r="M39" s="4"/>
      <c r="N39" s="4"/>
      <c r="O39" s="4"/>
      <c r="P39" s="4"/>
      <c r="Q39" s="4"/>
      <c r="R39" s="4"/>
      <c r="S39" s="4"/>
    </row>
    <row r="40" spans="2:19" ht="20.100000000000001" customHeight="1" x14ac:dyDescent="0.2">
      <c r="B40" s="66" t="s">
        <v>94</v>
      </c>
      <c r="C40" s="67">
        <v>879</v>
      </c>
      <c r="D40" s="67">
        <v>84851</v>
      </c>
      <c r="E40" s="67">
        <v>969</v>
      </c>
      <c r="F40" s="68">
        <v>1037</v>
      </c>
      <c r="G40" s="69">
        <v>105260</v>
      </c>
      <c r="H40" s="69">
        <v>1161</v>
      </c>
      <c r="I40" s="70">
        <f>+(Tabla6[[#This Row],[TONELADAS]]-Tabla6[[#This Row],[TONS]])/Tabla6[[#This Row],[TONS]]</f>
        <v>0.19814241486068113</v>
      </c>
      <c r="J40" s="12"/>
      <c r="L40" s="13"/>
      <c r="M40" s="4"/>
      <c r="N40" s="4"/>
      <c r="O40" s="4"/>
      <c r="P40" s="4"/>
      <c r="Q40" s="4"/>
      <c r="R40" s="4"/>
      <c r="S40" s="4"/>
    </row>
    <row r="41" spans="2:19" ht="20.100000000000001" customHeight="1" x14ac:dyDescent="0.2">
      <c r="B41" s="66" t="s">
        <v>159</v>
      </c>
      <c r="C41" s="67">
        <v>105</v>
      </c>
      <c r="D41" s="67">
        <v>6909</v>
      </c>
      <c r="E41" s="67">
        <v>112</v>
      </c>
      <c r="F41" s="68">
        <v>105</v>
      </c>
      <c r="G41" s="69">
        <v>8232</v>
      </c>
      <c r="H41" s="69">
        <v>115</v>
      </c>
      <c r="I41" s="70">
        <f>+(Tabla6[[#This Row],[TONELADAS]]-Tabla6[[#This Row],[TONS]])/Tabla6[[#This Row],[TONS]]</f>
        <v>2.6785714285714284E-2</v>
      </c>
      <c r="J41" s="12"/>
      <c r="L41" s="13"/>
      <c r="M41" s="4"/>
      <c r="N41" s="4"/>
      <c r="O41" s="4"/>
      <c r="P41" s="4"/>
      <c r="Q41" s="4"/>
      <c r="R41" s="4"/>
      <c r="S41" s="4"/>
    </row>
    <row r="42" spans="2:19" ht="20.100000000000001" customHeight="1" x14ac:dyDescent="0.2">
      <c r="B42" s="66" t="s">
        <v>95</v>
      </c>
      <c r="C42" s="67">
        <v>12182</v>
      </c>
      <c r="D42" s="67">
        <v>669268</v>
      </c>
      <c r="E42" s="67">
        <v>15469</v>
      </c>
      <c r="F42" s="68">
        <v>9543</v>
      </c>
      <c r="G42" s="69">
        <v>212341</v>
      </c>
      <c r="H42" s="69">
        <v>12927</v>
      </c>
      <c r="I42" s="70">
        <f>+(Tabla6[[#This Row],[TONELADAS]]-Tabla6[[#This Row],[TONS]])/Tabla6[[#This Row],[TONS]]</f>
        <v>-0.16432865731462926</v>
      </c>
      <c r="J42" s="12"/>
      <c r="L42" s="13"/>
      <c r="M42" s="4"/>
      <c r="N42" s="4"/>
      <c r="O42" s="4"/>
      <c r="P42" s="4"/>
      <c r="Q42" s="4"/>
      <c r="R42" s="4"/>
      <c r="S42" s="4"/>
    </row>
    <row r="43" spans="2:19" ht="20.100000000000001" customHeight="1" x14ac:dyDescent="0.2">
      <c r="B43" s="66" t="s">
        <v>96</v>
      </c>
      <c r="C43" s="67">
        <v>2287</v>
      </c>
      <c r="D43" s="67">
        <v>141072</v>
      </c>
      <c r="E43" s="67">
        <v>2784</v>
      </c>
      <c r="F43" s="68">
        <v>913</v>
      </c>
      <c r="G43" s="69">
        <v>55161</v>
      </c>
      <c r="H43" s="69">
        <v>1086</v>
      </c>
      <c r="I43" s="70">
        <f>+(Tabla6[[#This Row],[TONELADAS]]-Tabla6[[#This Row],[TONS]])/Tabla6[[#This Row],[TONS]]</f>
        <v>-0.60991379310344829</v>
      </c>
      <c r="J43" s="12"/>
      <c r="L43" s="13"/>
      <c r="M43" s="4"/>
      <c r="N43" s="4"/>
      <c r="O43" s="4"/>
      <c r="P43" s="4"/>
      <c r="Q43" s="4"/>
      <c r="R43" s="4"/>
      <c r="S43" s="4"/>
    </row>
    <row r="44" spans="2:19" ht="20.100000000000001" customHeight="1" x14ac:dyDescent="0.2">
      <c r="B44" s="66" t="s">
        <v>97</v>
      </c>
      <c r="C44" s="67">
        <v>102</v>
      </c>
      <c r="D44" s="67">
        <v>6120</v>
      </c>
      <c r="E44" s="67">
        <v>154</v>
      </c>
      <c r="F44" s="68">
        <v>72</v>
      </c>
      <c r="G44" s="69">
        <v>4320</v>
      </c>
      <c r="H44" s="69">
        <v>108</v>
      </c>
      <c r="I44" s="70">
        <f>+(Tabla6[[#This Row],[TONELADAS]]-Tabla6[[#This Row],[TONS]])/Tabla6[[#This Row],[TONS]]</f>
        <v>-0.29870129870129869</v>
      </c>
      <c r="J44" s="12"/>
      <c r="L44" s="13"/>
      <c r="M44" s="4"/>
      <c r="N44" s="4"/>
      <c r="O44" s="4"/>
      <c r="P44" s="4"/>
      <c r="Q44" s="4"/>
      <c r="R44" s="4"/>
      <c r="S44" s="4"/>
    </row>
    <row r="45" spans="2:19" ht="20.100000000000001" customHeight="1" x14ac:dyDescent="0.2">
      <c r="B45" s="66" t="s">
        <v>160</v>
      </c>
      <c r="C45" s="67">
        <v>17</v>
      </c>
      <c r="D45" s="67">
        <v>1020</v>
      </c>
      <c r="E45" s="67">
        <v>26</v>
      </c>
      <c r="F45" s="68">
        <v>144</v>
      </c>
      <c r="G45" s="69">
        <v>8640</v>
      </c>
      <c r="H45" s="69">
        <v>217</v>
      </c>
      <c r="I45" s="70">
        <f>+(Tabla6[[#This Row],[TONELADAS]]-Tabla6[[#This Row],[TONS]])/Tabla6[[#This Row],[TONS]]</f>
        <v>7.3461538461538458</v>
      </c>
      <c r="J45" s="12"/>
      <c r="L45" s="13"/>
      <c r="M45" s="4"/>
      <c r="N45" s="4"/>
      <c r="O45" s="4"/>
      <c r="P45" s="4"/>
      <c r="Q45" s="4"/>
      <c r="R45" s="4"/>
      <c r="S45" s="4"/>
    </row>
    <row r="46" spans="2:19" ht="20.100000000000001" customHeight="1" x14ac:dyDescent="0.2">
      <c r="B46" s="66" t="s">
        <v>98</v>
      </c>
      <c r="C46" s="67">
        <v>90</v>
      </c>
      <c r="D46" s="67">
        <v>90</v>
      </c>
      <c r="E46" s="67">
        <v>135</v>
      </c>
      <c r="F46" s="68">
        <v>264</v>
      </c>
      <c r="G46" s="69">
        <v>264</v>
      </c>
      <c r="H46" s="69">
        <v>336</v>
      </c>
      <c r="I46" s="70">
        <f>+(Tabla6[[#This Row],[TONELADAS]]-Tabla6[[#This Row],[TONS]])/Tabla6[[#This Row],[TONS]]</f>
        <v>1.4888888888888889</v>
      </c>
      <c r="J46" s="12"/>
      <c r="L46" s="13"/>
      <c r="M46" s="4"/>
      <c r="N46" s="4"/>
      <c r="O46" s="4"/>
      <c r="P46" s="4"/>
      <c r="Q46" s="4"/>
      <c r="R46" s="4"/>
      <c r="S46" s="4"/>
    </row>
    <row r="47" spans="2:19" ht="20.100000000000001" customHeight="1" x14ac:dyDescent="0.2">
      <c r="B47" s="66" t="s">
        <v>99</v>
      </c>
      <c r="C47" s="67">
        <v>63</v>
      </c>
      <c r="D47" s="67">
        <v>6615</v>
      </c>
      <c r="E47" s="67">
        <v>67</v>
      </c>
      <c r="F47" s="68">
        <v>84</v>
      </c>
      <c r="G47" s="69">
        <v>8820</v>
      </c>
      <c r="H47" s="69">
        <v>90</v>
      </c>
      <c r="I47" s="70">
        <f>+(Tabla6[[#This Row],[TONELADAS]]-Tabla6[[#This Row],[TONS]])/Tabla6[[#This Row],[TONS]]</f>
        <v>0.34328358208955223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100</v>
      </c>
      <c r="C48" s="67">
        <v>690</v>
      </c>
      <c r="D48" s="67">
        <v>73283</v>
      </c>
      <c r="E48" s="67">
        <v>750</v>
      </c>
      <c r="F48" s="68">
        <v>964</v>
      </c>
      <c r="G48" s="69">
        <v>75005</v>
      </c>
      <c r="H48" s="69">
        <v>1023</v>
      </c>
      <c r="I48" s="70">
        <f>+(Tabla6[[#This Row],[TONELADAS]]-Tabla6[[#This Row],[TONS]])/Tabla6[[#This Row],[TONS]]</f>
        <v>0.36399999999999999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101</v>
      </c>
      <c r="C49" s="67">
        <v>716</v>
      </c>
      <c r="D49" s="67">
        <v>73349</v>
      </c>
      <c r="E49" s="67">
        <v>857</v>
      </c>
      <c r="F49" s="68">
        <v>757</v>
      </c>
      <c r="G49" s="69">
        <v>69104</v>
      </c>
      <c r="H49" s="69">
        <v>894</v>
      </c>
      <c r="I49" s="70">
        <f>+(Tabla6[[#This Row],[TONELADAS]]-Tabla6[[#This Row],[TONS]])/Tabla6[[#This Row],[TONS]]</f>
        <v>4.3173862310385065E-2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161</v>
      </c>
      <c r="C50" s="67">
        <v>21</v>
      </c>
      <c r="D50" s="67">
        <v>1176</v>
      </c>
      <c r="E50" s="67">
        <v>22</v>
      </c>
      <c r="F50" s="68">
        <v>0</v>
      </c>
      <c r="G50" s="69">
        <v>0</v>
      </c>
      <c r="H50" s="69">
        <v>0</v>
      </c>
      <c r="I50" s="70">
        <f>+(Tabla6[[#This Row],[TONELADAS]]-Tabla6[[#This Row],[TONS]])/Tabla6[[#This Row],[TONS]]</f>
        <v>-1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102</v>
      </c>
      <c r="C51" s="67">
        <v>948</v>
      </c>
      <c r="D51" s="67">
        <v>59938</v>
      </c>
      <c r="E51" s="67">
        <v>1166</v>
      </c>
      <c r="F51" s="68">
        <v>593</v>
      </c>
      <c r="G51" s="69">
        <v>42044</v>
      </c>
      <c r="H51" s="69">
        <v>750</v>
      </c>
      <c r="I51" s="70">
        <f>+(Tabla6[[#This Row],[TONELADAS]]-Tabla6[[#This Row],[TONS]])/Tabla6[[#This Row],[TONS]]</f>
        <v>-0.35677530017152659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162</v>
      </c>
      <c r="C52" s="67">
        <v>360</v>
      </c>
      <c r="D52" s="67">
        <v>360</v>
      </c>
      <c r="E52" s="67">
        <v>540</v>
      </c>
      <c r="F52" s="68">
        <v>176</v>
      </c>
      <c r="G52" s="69">
        <v>176</v>
      </c>
      <c r="H52" s="69">
        <v>224</v>
      </c>
      <c r="I52" s="70">
        <f>+(Tabla6[[#This Row],[TONELADAS]]-Tabla6[[#This Row],[TONS]])/Tabla6[[#This Row],[TONS]]</f>
        <v>-0.58518518518518514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84</v>
      </c>
      <c r="C53" s="67">
        <v>1430</v>
      </c>
      <c r="D53" s="67">
        <v>154964</v>
      </c>
      <c r="E53" s="67">
        <v>1619</v>
      </c>
      <c r="F53" s="68">
        <v>584</v>
      </c>
      <c r="G53" s="69">
        <v>63388</v>
      </c>
      <c r="H53" s="69">
        <v>656</v>
      </c>
      <c r="I53" s="70">
        <f>+(Tabla6[[#This Row],[TONELADAS]]-Tabla6[[#This Row],[TONS]])/Tabla6[[#This Row],[TONS]]</f>
        <v>-0.59481161210623845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103</v>
      </c>
      <c r="C54" s="67">
        <v>9448</v>
      </c>
      <c r="D54" s="67">
        <v>828899</v>
      </c>
      <c r="E54" s="67">
        <v>11265</v>
      </c>
      <c r="F54" s="68">
        <v>7494</v>
      </c>
      <c r="G54" s="69">
        <v>629514</v>
      </c>
      <c r="H54" s="69">
        <v>8516</v>
      </c>
      <c r="I54" s="70">
        <f>+(Tabla6[[#This Row],[TONELADAS]]-Tabla6[[#This Row],[TONS]])/Tabla6[[#This Row],[TONS]]</f>
        <v>-0.24403018197958279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104</v>
      </c>
      <c r="C55" s="67">
        <v>473</v>
      </c>
      <c r="D55" s="67">
        <v>36568</v>
      </c>
      <c r="E55" s="67">
        <v>517</v>
      </c>
      <c r="F55" s="68">
        <v>315</v>
      </c>
      <c r="G55" s="69">
        <v>17640</v>
      </c>
      <c r="H55" s="69">
        <v>335</v>
      </c>
      <c r="I55" s="70">
        <f>+(Tabla6[[#This Row],[TONELADAS]]-Tabla6[[#This Row],[TONS]])/Tabla6[[#This Row],[TONS]]</f>
        <v>-0.3520309477756286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105</v>
      </c>
      <c r="C56" s="67">
        <v>2431</v>
      </c>
      <c r="D56" s="67">
        <v>160709</v>
      </c>
      <c r="E56" s="67">
        <v>2766</v>
      </c>
      <c r="F56" s="68">
        <v>1651</v>
      </c>
      <c r="G56" s="69">
        <v>106044</v>
      </c>
      <c r="H56" s="69">
        <v>1914</v>
      </c>
      <c r="I56" s="70">
        <f>+(Tabla6[[#This Row],[TONELADAS]]-Tabla6[[#This Row],[TONS]])/Tabla6[[#This Row],[TONS]]</f>
        <v>-0.30802603036876358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106</v>
      </c>
      <c r="C57" s="67">
        <v>63</v>
      </c>
      <c r="D57" s="67">
        <v>4725</v>
      </c>
      <c r="E57" s="67">
        <v>61</v>
      </c>
      <c r="F57" s="68">
        <v>146</v>
      </c>
      <c r="G57" s="69">
        <v>9553</v>
      </c>
      <c r="H57" s="69">
        <v>155</v>
      </c>
      <c r="I57" s="70">
        <f>+(Tabla6[[#This Row],[TONELADAS]]-Tabla6[[#This Row],[TONS]])/Tabla6[[#This Row],[TONS]]</f>
        <v>1.540983606557377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107</v>
      </c>
      <c r="C58" s="67">
        <v>2308</v>
      </c>
      <c r="D58" s="67">
        <v>168579</v>
      </c>
      <c r="E58" s="67">
        <v>2840</v>
      </c>
      <c r="F58" s="68">
        <v>2244</v>
      </c>
      <c r="G58" s="69">
        <v>147266</v>
      </c>
      <c r="H58" s="69">
        <v>2809</v>
      </c>
      <c r="I58" s="70">
        <f>+(Tabla6[[#This Row],[TONELADAS]]-Tabla6[[#This Row],[TONS]])/Tabla6[[#This Row],[TONS]]</f>
        <v>-1.0915492957746478E-2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108</v>
      </c>
      <c r="C59" s="67">
        <v>12502</v>
      </c>
      <c r="D59" s="67">
        <v>1112599</v>
      </c>
      <c r="E59" s="67">
        <v>15520</v>
      </c>
      <c r="F59" s="68">
        <v>8501</v>
      </c>
      <c r="G59" s="69">
        <v>780553</v>
      </c>
      <c r="H59" s="69">
        <v>10144</v>
      </c>
      <c r="I59" s="70">
        <f>+(Tabla6[[#This Row],[TONELADAS]]-Tabla6[[#This Row],[TONS]])/Tabla6[[#This Row],[TONS]]</f>
        <v>-0.34639175257731958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193</v>
      </c>
      <c r="C60" s="67">
        <v>21</v>
      </c>
      <c r="D60" s="67">
        <v>2205</v>
      </c>
      <c r="E60" s="67">
        <v>22</v>
      </c>
      <c r="F60" s="68">
        <v>0</v>
      </c>
      <c r="G60" s="69">
        <v>0</v>
      </c>
      <c r="H60" s="69">
        <v>0</v>
      </c>
      <c r="I60" s="70">
        <f>+(Tabla6[[#This Row],[TONELADAS]]-Tabla6[[#This Row],[TONS]])/Tabla6[[#This Row],[TONS]]</f>
        <v>-1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163</v>
      </c>
      <c r="C61" s="67">
        <v>165</v>
      </c>
      <c r="D61" s="67">
        <v>16167</v>
      </c>
      <c r="E61" s="67">
        <v>186</v>
      </c>
      <c r="F61" s="68">
        <v>42</v>
      </c>
      <c r="G61" s="69">
        <v>4410</v>
      </c>
      <c r="H61" s="69">
        <v>45</v>
      </c>
      <c r="I61" s="70">
        <f>+(Tabla6[[#This Row],[TONELADAS]]-Tabla6[[#This Row],[TONS]])/Tabla6[[#This Row],[TONS]]</f>
        <v>-0.75806451612903225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164</v>
      </c>
      <c r="C62" s="67">
        <v>103</v>
      </c>
      <c r="D62" s="67">
        <v>9910</v>
      </c>
      <c r="E62" s="67">
        <v>114</v>
      </c>
      <c r="F62" s="68">
        <v>185</v>
      </c>
      <c r="G62" s="69">
        <v>17896</v>
      </c>
      <c r="H62" s="69">
        <v>214</v>
      </c>
      <c r="I62" s="70">
        <f>+(Tabla6[[#This Row],[TONELADAS]]-Tabla6[[#This Row],[TONS]])/Tabla6[[#This Row],[TONS]]</f>
        <v>0.8771929824561403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109</v>
      </c>
      <c r="C63" s="67">
        <v>21</v>
      </c>
      <c r="D63" s="67">
        <v>1953</v>
      </c>
      <c r="E63" s="67">
        <v>24</v>
      </c>
      <c r="F63" s="68">
        <v>62</v>
      </c>
      <c r="G63" s="69">
        <v>6975</v>
      </c>
      <c r="H63" s="69">
        <v>71</v>
      </c>
      <c r="I63" s="70">
        <f>+(Tabla6[[#This Row],[TONELADAS]]-Tabla6[[#This Row],[TONS]])/Tabla6[[#This Row],[TONS]]</f>
        <v>1.9583333333333333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110</v>
      </c>
      <c r="C64" s="67">
        <v>399</v>
      </c>
      <c r="D64" s="67">
        <v>43792</v>
      </c>
      <c r="E64" s="67">
        <v>459</v>
      </c>
      <c r="F64" s="68">
        <v>620</v>
      </c>
      <c r="G64" s="69">
        <v>39388</v>
      </c>
      <c r="H64" s="69">
        <v>735</v>
      </c>
      <c r="I64" s="70">
        <f>+(Tabla6[[#This Row],[TONELADAS]]-Tabla6[[#This Row],[TONS]])/Tabla6[[#This Row],[TONS]]</f>
        <v>0.60130718954248363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165</v>
      </c>
      <c r="C65" s="67">
        <v>0</v>
      </c>
      <c r="D65" s="67">
        <v>0</v>
      </c>
      <c r="E65" s="67">
        <v>0</v>
      </c>
      <c r="F65" s="68">
        <v>220</v>
      </c>
      <c r="G65" s="69">
        <v>220</v>
      </c>
      <c r="H65" s="69">
        <v>280</v>
      </c>
      <c r="I65" s="71" t="s">
        <v>37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111</v>
      </c>
      <c r="C66" s="67">
        <v>813</v>
      </c>
      <c r="D66" s="67">
        <v>40083</v>
      </c>
      <c r="E66" s="67">
        <v>893</v>
      </c>
      <c r="F66" s="68">
        <v>457</v>
      </c>
      <c r="G66" s="69">
        <v>20152</v>
      </c>
      <c r="H66" s="69">
        <v>515</v>
      </c>
      <c r="I66" s="70">
        <f>+(Tabla6[[#This Row],[TONELADAS]]-Tabla6[[#This Row],[TONS]])/Tabla6[[#This Row],[TONS]]</f>
        <v>-0.42329227323628221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112</v>
      </c>
      <c r="C67" s="67">
        <v>833</v>
      </c>
      <c r="D67" s="67">
        <v>49980</v>
      </c>
      <c r="E67" s="67">
        <v>1254</v>
      </c>
      <c r="F67" s="68">
        <v>344</v>
      </c>
      <c r="G67" s="69">
        <v>20640</v>
      </c>
      <c r="H67" s="69">
        <v>518</v>
      </c>
      <c r="I67" s="70">
        <f>+(Tabla6[[#This Row],[TONELADAS]]-Tabla6[[#This Row],[TONS]])/Tabla6[[#This Row],[TONS]]</f>
        <v>-0.58692185007974484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113</v>
      </c>
      <c r="C68" s="67">
        <v>391</v>
      </c>
      <c r="D68" s="67">
        <v>39758</v>
      </c>
      <c r="E68" s="67">
        <v>440</v>
      </c>
      <c r="F68" s="68">
        <v>164</v>
      </c>
      <c r="G68" s="69">
        <v>18420</v>
      </c>
      <c r="H68" s="69">
        <v>194</v>
      </c>
      <c r="I68" s="70">
        <f>+(Tabla6[[#This Row],[TONELADAS]]-Tabla6[[#This Row],[TONS]])/Tabla6[[#This Row],[TONS]]</f>
        <v>-0.55909090909090908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166</v>
      </c>
      <c r="C69" s="67">
        <v>40</v>
      </c>
      <c r="D69" s="67">
        <v>4480</v>
      </c>
      <c r="E69" s="67">
        <v>46</v>
      </c>
      <c r="F69" s="68">
        <v>20</v>
      </c>
      <c r="G69" s="69">
        <v>2240</v>
      </c>
      <c r="H69" s="69">
        <v>23</v>
      </c>
      <c r="I69" s="70">
        <f>+(Tabla6[[#This Row],[TONELADAS]]-Tabla6[[#This Row],[TONS]])/Tabla6[[#This Row],[TONS]]</f>
        <v>-0.5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114</v>
      </c>
      <c r="C70" s="67">
        <v>18</v>
      </c>
      <c r="D70" s="67">
        <v>18</v>
      </c>
      <c r="E70" s="67">
        <v>27</v>
      </c>
      <c r="F70" s="68">
        <v>0</v>
      </c>
      <c r="G70" s="69">
        <v>0</v>
      </c>
      <c r="H70" s="69">
        <v>0</v>
      </c>
      <c r="I70" s="70">
        <f>+(Tabla6[[#This Row],[TONELADAS]]-Tabla6[[#This Row],[TONS]])/Tabla6[[#This Row],[TONS]]</f>
        <v>-1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194</v>
      </c>
      <c r="C71" s="67">
        <v>54</v>
      </c>
      <c r="D71" s="67">
        <v>54</v>
      </c>
      <c r="E71" s="67">
        <v>81</v>
      </c>
      <c r="F71" s="68">
        <v>0</v>
      </c>
      <c r="G71" s="69">
        <v>0</v>
      </c>
      <c r="H71" s="69">
        <v>0</v>
      </c>
      <c r="I71" s="70">
        <f>+(Tabla6[[#This Row],[TONELADAS]]-Tabla6[[#This Row],[TONS]])/Tabla6[[#This Row],[TONS]]</f>
        <v>-1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115</v>
      </c>
      <c r="C72" s="67">
        <v>31867</v>
      </c>
      <c r="D72" s="67">
        <v>2638459</v>
      </c>
      <c r="E72" s="67">
        <v>35264</v>
      </c>
      <c r="F72" s="68">
        <v>33103</v>
      </c>
      <c r="G72" s="69">
        <v>2780323</v>
      </c>
      <c r="H72" s="69">
        <v>35565</v>
      </c>
      <c r="I72" s="70">
        <f>+(Tabla6[[#This Row],[TONELADAS]]-Tabla6[[#This Row],[TONS]])/Tabla6[[#This Row],[TONS]]</f>
        <v>8.5356170598911065E-3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116</v>
      </c>
      <c r="C73" s="67">
        <v>21</v>
      </c>
      <c r="D73" s="67">
        <v>1323</v>
      </c>
      <c r="E73" s="67">
        <v>27</v>
      </c>
      <c r="F73" s="68">
        <v>66</v>
      </c>
      <c r="G73" s="69">
        <v>66</v>
      </c>
      <c r="H73" s="69">
        <v>84</v>
      </c>
      <c r="I73" s="70">
        <f>+(Tabla6[[#This Row],[TONELADAS]]-Tabla6[[#This Row],[TONS]])/Tabla6[[#This Row],[TONS]]</f>
        <v>2.1111111111111112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117</v>
      </c>
      <c r="C74" s="67">
        <v>184</v>
      </c>
      <c r="D74" s="67">
        <v>17062</v>
      </c>
      <c r="E74" s="67">
        <v>188</v>
      </c>
      <c r="F74" s="68">
        <v>226</v>
      </c>
      <c r="G74" s="69">
        <v>19414</v>
      </c>
      <c r="H74" s="69">
        <v>225</v>
      </c>
      <c r="I74" s="70">
        <f>+(Tabla6[[#This Row],[TONELADAS]]-Tabla6[[#This Row],[TONS]])/Tabla6[[#This Row],[TONS]]</f>
        <v>0.19680851063829788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167</v>
      </c>
      <c r="C75" s="67">
        <v>0</v>
      </c>
      <c r="D75" s="67">
        <v>2173</v>
      </c>
      <c r="E75" s="67">
        <v>27</v>
      </c>
      <c r="F75" s="68">
        <v>0</v>
      </c>
      <c r="G75" s="69">
        <v>0</v>
      </c>
      <c r="H75" s="69">
        <v>0</v>
      </c>
      <c r="I75" s="70">
        <f>+(Tabla6[[#This Row],[TONELADAS]]-Tabla6[[#This Row],[TONS]])/Tabla6[[#This Row],[TONS]]</f>
        <v>-1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66" t="s">
        <v>118</v>
      </c>
      <c r="C76" s="67">
        <v>18039</v>
      </c>
      <c r="D76" s="67">
        <v>1237612</v>
      </c>
      <c r="E76" s="67">
        <v>22194</v>
      </c>
      <c r="F76" s="68">
        <v>13871</v>
      </c>
      <c r="G76" s="69">
        <v>829920</v>
      </c>
      <c r="H76" s="69">
        <v>17390</v>
      </c>
      <c r="I76" s="70">
        <f>+(Tabla6[[#This Row],[TONELADAS]]-Tabla6[[#This Row],[TONS]])/Tabla6[[#This Row],[TONS]]</f>
        <v>-0.21645489772010454</v>
      </c>
      <c r="J76" s="12"/>
      <c r="L76" s="13"/>
      <c r="M76" s="4"/>
      <c r="N76" s="4"/>
      <c r="O76" s="4"/>
      <c r="P76" s="4"/>
      <c r="Q76" s="4"/>
      <c r="R76" s="4"/>
      <c r="S76" s="4"/>
    </row>
    <row r="77" spans="2:19" ht="20.100000000000001" customHeight="1" x14ac:dyDescent="0.2">
      <c r="B77" s="66" t="s">
        <v>168</v>
      </c>
      <c r="C77" s="67">
        <v>36</v>
      </c>
      <c r="D77" s="67">
        <v>36</v>
      </c>
      <c r="E77" s="67">
        <v>54</v>
      </c>
      <c r="F77" s="68">
        <v>0</v>
      </c>
      <c r="G77" s="69">
        <v>0</v>
      </c>
      <c r="H77" s="69">
        <v>0</v>
      </c>
      <c r="I77" s="70">
        <f>+(Tabla6[[#This Row],[TONELADAS]]-Tabla6[[#This Row],[TONS]])/Tabla6[[#This Row],[TONS]]</f>
        <v>-1</v>
      </c>
      <c r="J77" s="12"/>
      <c r="L77" s="13"/>
      <c r="M77" s="4"/>
      <c r="N77" s="4"/>
      <c r="O77" s="4"/>
      <c r="P77" s="4"/>
      <c r="Q77" s="4"/>
      <c r="R77" s="4"/>
      <c r="S77" s="4"/>
    </row>
    <row r="78" spans="2:19" ht="20.100000000000001" customHeight="1" x14ac:dyDescent="0.2">
      <c r="B78" s="66" t="s">
        <v>169</v>
      </c>
      <c r="C78" s="67">
        <v>0</v>
      </c>
      <c r="D78" s="67">
        <v>0</v>
      </c>
      <c r="E78" s="67">
        <v>0</v>
      </c>
      <c r="F78" s="68">
        <v>80</v>
      </c>
      <c r="G78" s="69">
        <v>80</v>
      </c>
      <c r="H78" s="69">
        <v>97</v>
      </c>
      <c r="I78" s="70" t="s">
        <v>37</v>
      </c>
      <c r="J78" s="12"/>
      <c r="L78" s="13"/>
      <c r="M78" s="4"/>
      <c r="N78" s="4"/>
      <c r="O78" s="4"/>
      <c r="P78" s="4"/>
      <c r="Q78" s="4"/>
      <c r="R78" s="4"/>
      <c r="S78" s="4"/>
    </row>
    <row r="79" spans="2:19" ht="20.100000000000001" customHeight="1" x14ac:dyDescent="0.2">
      <c r="B79" s="44" t="s">
        <v>19</v>
      </c>
      <c r="C79" s="45">
        <f t="shared" ref="C79:H79" si="2">SUM(C39:C78)</f>
        <v>100140</v>
      </c>
      <c r="D79" s="45">
        <f t="shared" si="2"/>
        <v>7698559</v>
      </c>
      <c r="E79" s="45">
        <f t="shared" si="2"/>
        <v>118963</v>
      </c>
      <c r="F79" s="46">
        <f t="shared" si="2"/>
        <v>85047</v>
      </c>
      <c r="G79" s="47">
        <f t="shared" si="2"/>
        <v>6103469</v>
      </c>
      <c r="H79" s="47">
        <f t="shared" si="2"/>
        <v>99416</v>
      </c>
      <c r="I79" s="80">
        <f>+(H79-E79)/E79</f>
        <v>-0.164311592680077</v>
      </c>
    </row>
    <row r="80" spans="2:19" ht="16.5" customHeight="1" x14ac:dyDescent="0.2">
      <c r="B80" s="48"/>
      <c r="C80" s="49"/>
      <c r="D80" s="49"/>
      <c r="E80" s="49"/>
      <c r="F80" s="50"/>
      <c r="G80" s="92" t="s">
        <v>16</v>
      </c>
      <c r="H80" s="92"/>
      <c r="I80" s="51">
        <f>+(F79-C79)/C79</f>
        <v>-0.15071899340922709</v>
      </c>
    </row>
  </sheetData>
  <mergeCells count="4">
    <mergeCell ref="G35:H35"/>
    <mergeCell ref="G80:H80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8:I21 I25 I65 I78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00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1.7109375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3" t="s">
        <v>29</v>
      </c>
      <c r="C10" s="93"/>
      <c r="D10" s="93"/>
      <c r="E10" s="93"/>
      <c r="F10" s="93"/>
      <c r="G10" s="93"/>
      <c r="H10" s="93"/>
      <c r="I10" s="93"/>
      <c r="J10" s="93"/>
    </row>
    <row r="11" spans="2:10" s="1" customFormat="1" ht="12.75" x14ac:dyDescent="0.2">
      <c r="B11" s="9"/>
      <c r="C11" s="9"/>
      <c r="D11" s="9"/>
      <c r="E11" s="9"/>
      <c r="G11" s="94" t="str">
        <f>+CONCATENATE(MID(Principal!C13,1,14)," de ambas temporadas")</f>
        <v>datos al 30/04 de ambas temporadas</v>
      </c>
      <c r="H11" s="94"/>
      <c r="I11" s="94"/>
      <c r="J11" s="94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119</v>
      </c>
      <c r="C16" s="66" t="s">
        <v>89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94</v>
      </c>
      <c r="C17" s="66" t="s">
        <v>87</v>
      </c>
      <c r="D17" s="67">
        <v>0</v>
      </c>
      <c r="E17" s="67">
        <v>0</v>
      </c>
      <c r="F17" s="67">
        <v>0</v>
      </c>
      <c r="G17" s="68">
        <v>185</v>
      </c>
      <c r="H17" s="69">
        <v>10360</v>
      </c>
      <c r="I17" s="69">
        <v>197</v>
      </c>
      <c r="J17" s="71" t="s">
        <v>37</v>
      </c>
    </row>
    <row r="18" spans="2:10" s="22" customFormat="1" ht="20.100000000000001" customHeight="1" x14ac:dyDescent="0.2">
      <c r="B18" s="66" t="s">
        <v>94</v>
      </c>
      <c r="C18" s="66" t="s">
        <v>89</v>
      </c>
      <c r="D18" s="67">
        <v>879</v>
      </c>
      <c r="E18" s="67">
        <v>84851</v>
      </c>
      <c r="F18" s="67">
        <v>969</v>
      </c>
      <c r="G18" s="68">
        <v>852</v>
      </c>
      <c r="H18" s="69">
        <v>94900</v>
      </c>
      <c r="I18" s="69">
        <v>964</v>
      </c>
      <c r="J18" s="71">
        <f t="shared" ref="J18:J90" si="0">(+I18-F18)/F18</f>
        <v>-5.1599587203302374E-3</v>
      </c>
    </row>
    <row r="19" spans="2:10" s="22" customFormat="1" ht="20.100000000000001" customHeight="1" x14ac:dyDescent="0.2">
      <c r="B19" s="66" t="s">
        <v>170</v>
      </c>
      <c r="C19" s="66" t="s">
        <v>171</v>
      </c>
      <c r="D19" s="67">
        <v>84</v>
      </c>
      <c r="E19" s="67">
        <v>4704</v>
      </c>
      <c r="F19" s="67">
        <v>89</v>
      </c>
      <c r="G19" s="68">
        <v>63</v>
      </c>
      <c r="H19" s="69">
        <v>3528</v>
      </c>
      <c r="I19" s="69">
        <v>67</v>
      </c>
      <c r="J19" s="71">
        <f t="shared" si="0"/>
        <v>-0.24719101123595505</v>
      </c>
    </row>
    <row r="20" spans="2:10" s="22" customFormat="1" ht="20.100000000000001" customHeight="1" x14ac:dyDescent="0.2">
      <c r="B20" s="66" t="s">
        <v>170</v>
      </c>
      <c r="C20" s="66" t="s">
        <v>172</v>
      </c>
      <c r="D20" s="67">
        <v>21</v>
      </c>
      <c r="E20" s="67">
        <v>2205</v>
      </c>
      <c r="F20" s="67">
        <v>22</v>
      </c>
      <c r="G20" s="68">
        <v>42</v>
      </c>
      <c r="H20" s="69">
        <v>4704</v>
      </c>
      <c r="I20" s="69">
        <v>48</v>
      </c>
      <c r="J20" s="71">
        <f t="shared" si="0"/>
        <v>1.1818181818181819</v>
      </c>
    </row>
    <row r="21" spans="2:10" s="22" customFormat="1" ht="20.100000000000001" customHeight="1" x14ac:dyDescent="0.2">
      <c r="B21" s="66" t="s">
        <v>95</v>
      </c>
      <c r="C21" s="66" t="s">
        <v>85</v>
      </c>
      <c r="D21" s="67">
        <v>60</v>
      </c>
      <c r="E21" s="67">
        <v>7040</v>
      </c>
      <c r="F21" s="67">
        <v>67</v>
      </c>
      <c r="G21" s="68">
        <v>0</v>
      </c>
      <c r="H21" s="69">
        <v>0</v>
      </c>
      <c r="I21" s="69">
        <v>0</v>
      </c>
      <c r="J21" s="71">
        <f t="shared" si="0"/>
        <v>-1</v>
      </c>
    </row>
    <row r="22" spans="2:10" s="22" customFormat="1" ht="20.100000000000001" customHeight="1" x14ac:dyDescent="0.2">
      <c r="B22" s="66" t="s">
        <v>95</v>
      </c>
      <c r="C22" s="66" t="s">
        <v>87</v>
      </c>
      <c r="D22" s="67">
        <v>500</v>
      </c>
      <c r="E22" s="67">
        <v>27287</v>
      </c>
      <c r="F22" s="67">
        <v>518</v>
      </c>
      <c r="G22" s="68">
        <v>0</v>
      </c>
      <c r="H22" s="69">
        <v>0</v>
      </c>
      <c r="I22" s="69">
        <v>0</v>
      </c>
      <c r="J22" s="71">
        <f t="shared" si="0"/>
        <v>-1</v>
      </c>
    </row>
    <row r="23" spans="2:10" s="22" customFormat="1" ht="20.100000000000001" customHeight="1" x14ac:dyDescent="0.2">
      <c r="B23" s="66" t="s">
        <v>95</v>
      </c>
      <c r="C23" s="66" t="s">
        <v>89</v>
      </c>
      <c r="D23" s="67">
        <v>9704</v>
      </c>
      <c r="E23" s="67">
        <v>615028</v>
      </c>
      <c r="F23" s="67">
        <v>12342</v>
      </c>
      <c r="G23" s="68">
        <v>42</v>
      </c>
      <c r="H23" s="69">
        <v>4200</v>
      </c>
      <c r="I23" s="69">
        <v>46</v>
      </c>
      <c r="J23" s="71">
        <f t="shared" si="0"/>
        <v>-0.99627288932101765</v>
      </c>
    </row>
    <row r="24" spans="2:10" s="22" customFormat="1" ht="20.100000000000001" customHeight="1" x14ac:dyDescent="0.2">
      <c r="B24" s="66" t="s">
        <v>95</v>
      </c>
      <c r="C24" s="66" t="s">
        <v>90</v>
      </c>
      <c r="D24" s="67">
        <v>1437</v>
      </c>
      <c r="E24" s="67">
        <v>1437</v>
      </c>
      <c r="F24" s="67">
        <v>1831</v>
      </c>
      <c r="G24" s="68">
        <v>5998</v>
      </c>
      <c r="H24" s="69">
        <v>8050</v>
      </c>
      <c r="I24" s="69">
        <v>7647</v>
      </c>
      <c r="J24" s="71">
        <f t="shared" si="0"/>
        <v>3.1764063353358822</v>
      </c>
    </row>
    <row r="25" spans="2:10" s="22" customFormat="1" ht="20.100000000000001" customHeight="1" x14ac:dyDescent="0.2">
      <c r="B25" s="66" t="s">
        <v>95</v>
      </c>
      <c r="C25" s="66" t="s">
        <v>91</v>
      </c>
      <c r="D25" s="67">
        <v>305</v>
      </c>
      <c r="E25" s="67">
        <v>18300</v>
      </c>
      <c r="F25" s="67">
        <v>459</v>
      </c>
      <c r="G25" s="68">
        <v>3332</v>
      </c>
      <c r="H25" s="69">
        <v>199920</v>
      </c>
      <c r="I25" s="69">
        <v>5018</v>
      </c>
      <c r="J25" s="71">
        <f t="shared" si="0"/>
        <v>9.9324618736383439</v>
      </c>
    </row>
    <row r="26" spans="2:10" s="22" customFormat="1" ht="20.100000000000001" customHeight="1" x14ac:dyDescent="0.2">
      <c r="B26" s="66" t="s">
        <v>95</v>
      </c>
      <c r="C26" s="66" t="s">
        <v>92</v>
      </c>
      <c r="D26" s="67">
        <v>176</v>
      </c>
      <c r="E26" s="67">
        <v>176</v>
      </c>
      <c r="F26" s="67">
        <v>253</v>
      </c>
      <c r="G26" s="68">
        <v>171</v>
      </c>
      <c r="H26" s="69">
        <v>171</v>
      </c>
      <c r="I26" s="69">
        <v>217</v>
      </c>
      <c r="J26" s="71">
        <f t="shared" si="0"/>
        <v>-0.14229249011857709</v>
      </c>
    </row>
    <row r="27" spans="2:10" s="22" customFormat="1" ht="20.100000000000001" customHeight="1" x14ac:dyDescent="0.2">
      <c r="B27" s="66" t="s">
        <v>96</v>
      </c>
      <c r="C27" s="66" t="s">
        <v>89</v>
      </c>
      <c r="D27" s="67">
        <v>2287</v>
      </c>
      <c r="E27" s="67">
        <v>141072</v>
      </c>
      <c r="F27" s="67">
        <v>2784</v>
      </c>
      <c r="G27" s="68">
        <v>913</v>
      </c>
      <c r="H27" s="69">
        <v>55161</v>
      </c>
      <c r="I27" s="69">
        <v>1086</v>
      </c>
      <c r="J27" s="71">
        <f t="shared" si="0"/>
        <v>-0.60991379310344829</v>
      </c>
    </row>
    <row r="28" spans="2:10" s="22" customFormat="1" ht="20.100000000000001" customHeight="1" x14ac:dyDescent="0.2">
      <c r="B28" s="66" t="s">
        <v>97</v>
      </c>
      <c r="C28" s="66" t="s">
        <v>91</v>
      </c>
      <c r="D28" s="67">
        <v>102</v>
      </c>
      <c r="E28" s="67">
        <v>6120</v>
      </c>
      <c r="F28" s="67">
        <v>154</v>
      </c>
      <c r="G28" s="68">
        <v>72</v>
      </c>
      <c r="H28" s="69">
        <v>4320</v>
      </c>
      <c r="I28" s="69">
        <v>108</v>
      </c>
      <c r="J28" s="71">
        <f t="shared" si="0"/>
        <v>-0.29870129870129869</v>
      </c>
    </row>
    <row r="29" spans="2:10" s="22" customFormat="1" ht="20.100000000000001" customHeight="1" x14ac:dyDescent="0.2">
      <c r="B29" s="66" t="s">
        <v>160</v>
      </c>
      <c r="C29" s="66" t="s">
        <v>173</v>
      </c>
      <c r="D29" s="67">
        <v>17</v>
      </c>
      <c r="E29" s="67">
        <v>1020</v>
      </c>
      <c r="F29" s="67">
        <v>26</v>
      </c>
      <c r="G29" s="68">
        <v>144</v>
      </c>
      <c r="H29" s="69">
        <v>8640</v>
      </c>
      <c r="I29" s="69">
        <v>217</v>
      </c>
      <c r="J29" s="71">
        <f t="shared" si="0"/>
        <v>7.3461538461538458</v>
      </c>
    </row>
    <row r="30" spans="2:10" s="22" customFormat="1" ht="20.100000000000001" customHeight="1" x14ac:dyDescent="0.2">
      <c r="B30" s="66" t="s">
        <v>98</v>
      </c>
      <c r="C30" s="66" t="s">
        <v>92</v>
      </c>
      <c r="D30" s="67">
        <v>90</v>
      </c>
      <c r="E30" s="67">
        <v>90</v>
      </c>
      <c r="F30" s="67">
        <v>135</v>
      </c>
      <c r="G30" s="68">
        <v>264</v>
      </c>
      <c r="H30" s="69">
        <v>264</v>
      </c>
      <c r="I30" s="69">
        <v>336</v>
      </c>
      <c r="J30" s="71">
        <f t="shared" si="0"/>
        <v>1.4888888888888889</v>
      </c>
    </row>
    <row r="31" spans="2:10" s="22" customFormat="1" ht="20.100000000000001" customHeight="1" x14ac:dyDescent="0.2">
      <c r="B31" s="66" t="s">
        <v>99</v>
      </c>
      <c r="C31" s="66" t="s">
        <v>89</v>
      </c>
      <c r="D31" s="67">
        <v>63</v>
      </c>
      <c r="E31" s="67">
        <v>6615</v>
      </c>
      <c r="F31" s="67">
        <v>67</v>
      </c>
      <c r="G31" s="68">
        <v>84</v>
      </c>
      <c r="H31" s="69">
        <v>8820</v>
      </c>
      <c r="I31" s="69">
        <v>90</v>
      </c>
      <c r="J31" s="71">
        <f t="shared" si="0"/>
        <v>0.34328358208955223</v>
      </c>
    </row>
    <row r="32" spans="2:10" s="22" customFormat="1" ht="20.100000000000001" customHeight="1" x14ac:dyDescent="0.2">
      <c r="B32" s="66" t="s">
        <v>100</v>
      </c>
      <c r="C32" s="66" t="s">
        <v>87</v>
      </c>
      <c r="D32" s="67">
        <v>0</v>
      </c>
      <c r="E32" s="67">
        <v>0</v>
      </c>
      <c r="F32" s="67">
        <v>0</v>
      </c>
      <c r="G32" s="68">
        <v>525</v>
      </c>
      <c r="H32" s="69">
        <v>28987</v>
      </c>
      <c r="I32" s="69">
        <v>553</v>
      </c>
      <c r="J32" s="71" t="s">
        <v>37</v>
      </c>
    </row>
    <row r="33" spans="2:10" s="22" customFormat="1" ht="20.100000000000001" customHeight="1" x14ac:dyDescent="0.2">
      <c r="B33" s="66" t="s">
        <v>100</v>
      </c>
      <c r="C33" s="66" t="s">
        <v>89</v>
      </c>
      <c r="D33" s="67">
        <v>690</v>
      </c>
      <c r="E33" s="67">
        <v>73283</v>
      </c>
      <c r="F33" s="67">
        <v>750</v>
      </c>
      <c r="G33" s="68">
        <v>439</v>
      </c>
      <c r="H33" s="69">
        <v>46018</v>
      </c>
      <c r="I33" s="69">
        <v>469</v>
      </c>
      <c r="J33" s="71">
        <f t="shared" si="0"/>
        <v>-0.37466666666666665</v>
      </c>
    </row>
    <row r="34" spans="2:10" s="22" customFormat="1" ht="20.100000000000001" customHeight="1" x14ac:dyDescent="0.2">
      <c r="B34" s="66" t="s">
        <v>101</v>
      </c>
      <c r="C34" s="66" t="s">
        <v>86</v>
      </c>
      <c r="D34" s="67">
        <v>0</v>
      </c>
      <c r="E34" s="67">
        <v>3850</v>
      </c>
      <c r="F34" s="67">
        <v>54</v>
      </c>
      <c r="G34" s="68">
        <v>0</v>
      </c>
      <c r="H34" s="69">
        <v>0</v>
      </c>
      <c r="I34" s="69">
        <v>0</v>
      </c>
      <c r="J34" s="71">
        <f t="shared" si="0"/>
        <v>-1</v>
      </c>
    </row>
    <row r="35" spans="2:10" s="22" customFormat="1" ht="20.100000000000001" customHeight="1" x14ac:dyDescent="0.2">
      <c r="B35" s="66" t="s">
        <v>101</v>
      </c>
      <c r="C35" s="66" t="s">
        <v>171</v>
      </c>
      <c r="D35" s="67">
        <v>21</v>
      </c>
      <c r="E35" s="67">
        <v>1176</v>
      </c>
      <c r="F35" s="67">
        <v>22</v>
      </c>
      <c r="G35" s="68">
        <v>42</v>
      </c>
      <c r="H35" s="69">
        <v>2352</v>
      </c>
      <c r="I35" s="69">
        <v>45</v>
      </c>
      <c r="J35" s="71">
        <f t="shared" si="0"/>
        <v>1.0454545454545454</v>
      </c>
    </row>
    <row r="36" spans="2:10" s="22" customFormat="1" ht="20.100000000000001" customHeight="1" x14ac:dyDescent="0.2">
      <c r="B36" s="66" t="s">
        <v>101</v>
      </c>
      <c r="C36" s="66" t="s">
        <v>172</v>
      </c>
      <c r="D36" s="67">
        <v>615</v>
      </c>
      <c r="E36" s="67">
        <v>60323</v>
      </c>
      <c r="F36" s="67">
        <v>701</v>
      </c>
      <c r="G36" s="68">
        <v>613</v>
      </c>
      <c r="H36" s="69">
        <v>60424</v>
      </c>
      <c r="I36" s="69">
        <v>741</v>
      </c>
      <c r="J36" s="71">
        <f t="shared" si="0"/>
        <v>5.7061340941512127E-2</v>
      </c>
    </row>
    <row r="37" spans="2:10" s="22" customFormat="1" ht="20.100000000000001" customHeight="1" x14ac:dyDescent="0.2">
      <c r="B37" s="66" t="s">
        <v>101</v>
      </c>
      <c r="C37" s="66" t="s">
        <v>158</v>
      </c>
      <c r="D37" s="67">
        <v>80</v>
      </c>
      <c r="E37" s="67">
        <v>8000</v>
      </c>
      <c r="F37" s="67">
        <v>80</v>
      </c>
      <c r="G37" s="68">
        <v>102</v>
      </c>
      <c r="H37" s="69">
        <v>6328</v>
      </c>
      <c r="I37" s="69">
        <v>108</v>
      </c>
      <c r="J37" s="71">
        <f t="shared" si="0"/>
        <v>0.35</v>
      </c>
    </row>
    <row r="38" spans="2:10" s="22" customFormat="1" ht="20.100000000000001" customHeight="1" x14ac:dyDescent="0.2">
      <c r="B38" s="66" t="s">
        <v>161</v>
      </c>
      <c r="C38" s="66" t="s">
        <v>171</v>
      </c>
      <c r="D38" s="67">
        <v>21</v>
      </c>
      <c r="E38" s="67">
        <v>1176</v>
      </c>
      <c r="F38" s="67">
        <v>22</v>
      </c>
      <c r="G38" s="68">
        <v>0</v>
      </c>
      <c r="H38" s="69">
        <v>0</v>
      </c>
      <c r="I38" s="69">
        <v>0</v>
      </c>
      <c r="J38" s="71">
        <f t="shared" si="0"/>
        <v>-1</v>
      </c>
    </row>
    <row r="39" spans="2:10" s="22" customFormat="1" ht="20.100000000000001" customHeight="1" x14ac:dyDescent="0.2">
      <c r="B39" s="66" t="s">
        <v>102</v>
      </c>
      <c r="C39" s="66" t="s">
        <v>171</v>
      </c>
      <c r="D39" s="67">
        <v>273</v>
      </c>
      <c r="E39" s="67">
        <v>15288</v>
      </c>
      <c r="F39" s="67">
        <v>290</v>
      </c>
      <c r="G39" s="68">
        <v>0</v>
      </c>
      <c r="H39" s="69">
        <v>0</v>
      </c>
      <c r="I39" s="69">
        <v>0</v>
      </c>
      <c r="J39" s="71">
        <f t="shared" si="0"/>
        <v>-1</v>
      </c>
    </row>
    <row r="40" spans="2:10" s="22" customFormat="1" ht="20.100000000000001" customHeight="1" x14ac:dyDescent="0.2">
      <c r="B40" s="66" t="s">
        <v>102</v>
      </c>
      <c r="C40" s="66" t="s">
        <v>172</v>
      </c>
      <c r="D40" s="67">
        <v>675</v>
      </c>
      <c r="E40" s="67">
        <v>44650</v>
      </c>
      <c r="F40" s="67">
        <v>875</v>
      </c>
      <c r="G40" s="68">
        <v>593</v>
      </c>
      <c r="H40" s="69">
        <v>42044</v>
      </c>
      <c r="I40" s="69">
        <v>750</v>
      </c>
      <c r="J40" s="71">
        <f t="shared" si="0"/>
        <v>-0.14285714285714285</v>
      </c>
    </row>
    <row r="41" spans="2:10" s="22" customFormat="1" ht="20.100000000000001" customHeight="1" x14ac:dyDescent="0.2">
      <c r="B41" s="66" t="s">
        <v>175</v>
      </c>
      <c r="C41" s="66" t="s">
        <v>174</v>
      </c>
      <c r="D41" s="67">
        <v>360</v>
      </c>
      <c r="E41" s="67">
        <v>360</v>
      </c>
      <c r="F41" s="67">
        <v>540</v>
      </c>
      <c r="G41" s="68">
        <v>176</v>
      </c>
      <c r="H41" s="69">
        <v>176</v>
      </c>
      <c r="I41" s="69">
        <v>224</v>
      </c>
      <c r="J41" s="71">
        <f t="shared" si="0"/>
        <v>-0.58518518518518514</v>
      </c>
    </row>
    <row r="42" spans="2:10" s="22" customFormat="1" ht="20.100000000000001" customHeight="1" x14ac:dyDescent="0.2">
      <c r="B42" s="66" t="s">
        <v>84</v>
      </c>
      <c r="C42" s="66" t="s">
        <v>89</v>
      </c>
      <c r="D42" s="67">
        <v>1430</v>
      </c>
      <c r="E42" s="67">
        <v>152981</v>
      </c>
      <c r="F42" s="67">
        <v>1595</v>
      </c>
      <c r="G42" s="68">
        <v>584</v>
      </c>
      <c r="H42" s="69">
        <v>63388</v>
      </c>
      <c r="I42" s="69">
        <v>656</v>
      </c>
      <c r="J42" s="71">
        <f t="shared" si="0"/>
        <v>-0.58871473354231973</v>
      </c>
    </row>
    <row r="43" spans="2:10" s="22" customFormat="1" ht="20.100000000000001" customHeight="1" x14ac:dyDescent="0.2">
      <c r="B43" s="66" t="s">
        <v>84</v>
      </c>
      <c r="C43" s="66" t="s">
        <v>83</v>
      </c>
      <c r="D43" s="67">
        <v>0</v>
      </c>
      <c r="E43" s="67">
        <v>1983</v>
      </c>
      <c r="F43" s="67">
        <v>24</v>
      </c>
      <c r="G43" s="68">
        <v>0</v>
      </c>
      <c r="H43" s="69">
        <v>0</v>
      </c>
      <c r="I43" s="69">
        <v>0</v>
      </c>
      <c r="J43" s="71">
        <f t="shared" si="0"/>
        <v>-1</v>
      </c>
    </row>
    <row r="44" spans="2:10" s="22" customFormat="1" ht="20.100000000000001" customHeight="1" x14ac:dyDescent="0.2">
      <c r="B44" s="66" t="s">
        <v>103</v>
      </c>
      <c r="C44" s="66" t="s">
        <v>87</v>
      </c>
      <c r="D44" s="67">
        <v>811</v>
      </c>
      <c r="E44" s="67">
        <v>55396</v>
      </c>
      <c r="F44" s="67">
        <v>807</v>
      </c>
      <c r="G44" s="68">
        <v>2070</v>
      </c>
      <c r="H44" s="69">
        <v>129554</v>
      </c>
      <c r="I44" s="69">
        <v>2137</v>
      </c>
      <c r="J44" s="71">
        <f t="shared" si="0"/>
        <v>1.648079306071871</v>
      </c>
    </row>
    <row r="45" spans="2:10" s="22" customFormat="1" ht="20.100000000000001" customHeight="1" x14ac:dyDescent="0.2">
      <c r="B45" s="66" t="s">
        <v>103</v>
      </c>
      <c r="C45" s="66" t="s">
        <v>89</v>
      </c>
      <c r="D45" s="67">
        <v>8557</v>
      </c>
      <c r="E45" s="67">
        <v>765503</v>
      </c>
      <c r="F45" s="67">
        <v>10379</v>
      </c>
      <c r="G45" s="68">
        <v>5404</v>
      </c>
      <c r="H45" s="69">
        <v>499900</v>
      </c>
      <c r="I45" s="69">
        <v>6357</v>
      </c>
      <c r="J45" s="71">
        <f t="shared" si="0"/>
        <v>-0.38751324790442238</v>
      </c>
    </row>
    <row r="46" spans="2:10" s="22" customFormat="1" ht="20.100000000000001" customHeight="1" x14ac:dyDescent="0.2">
      <c r="B46" s="66" t="s">
        <v>103</v>
      </c>
      <c r="C46" s="66" t="s">
        <v>158</v>
      </c>
      <c r="D46" s="67">
        <v>80</v>
      </c>
      <c r="E46" s="67">
        <v>8000</v>
      </c>
      <c r="F46" s="67">
        <v>80</v>
      </c>
      <c r="G46" s="68">
        <v>20</v>
      </c>
      <c r="H46" s="69">
        <v>60</v>
      </c>
      <c r="I46" s="69">
        <v>22</v>
      </c>
      <c r="J46" s="71">
        <f t="shared" si="0"/>
        <v>-0.72499999999999998</v>
      </c>
    </row>
    <row r="47" spans="2:10" s="22" customFormat="1" ht="20.100000000000001" customHeight="1" x14ac:dyDescent="0.2">
      <c r="B47" s="66" t="s">
        <v>104</v>
      </c>
      <c r="C47" s="66" t="s">
        <v>87</v>
      </c>
      <c r="D47" s="67">
        <v>293</v>
      </c>
      <c r="E47" s="67">
        <v>16408</v>
      </c>
      <c r="F47" s="67">
        <v>312</v>
      </c>
      <c r="G47" s="68">
        <v>315</v>
      </c>
      <c r="H47" s="69">
        <v>17640</v>
      </c>
      <c r="I47" s="69">
        <v>335</v>
      </c>
      <c r="J47" s="71">
        <f t="shared" si="0"/>
        <v>7.371794871794872E-2</v>
      </c>
    </row>
    <row r="48" spans="2:10" s="22" customFormat="1" ht="20.100000000000001" customHeight="1" x14ac:dyDescent="0.2">
      <c r="B48" s="66" t="s">
        <v>104</v>
      </c>
      <c r="C48" s="66" t="s">
        <v>172</v>
      </c>
      <c r="D48" s="67">
        <v>180</v>
      </c>
      <c r="E48" s="67">
        <v>20160</v>
      </c>
      <c r="F48" s="67">
        <v>206</v>
      </c>
      <c r="G48" s="68">
        <v>0</v>
      </c>
      <c r="H48" s="69">
        <v>0</v>
      </c>
      <c r="I48" s="69">
        <v>0</v>
      </c>
      <c r="J48" s="71">
        <f t="shared" si="0"/>
        <v>-1</v>
      </c>
    </row>
    <row r="49" spans="2:10" s="22" customFormat="1" ht="20.100000000000001" customHeight="1" x14ac:dyDescent="0.2">
      <c r="B49" s="66" t="s">
        <v>105</v>
      </c>
      <c r="C49" s="66" t="s">
        <v>195</v>
      </c>
      <c r="D49" s="67">
        <v>0</v>
      </c>
      <c r="E49" s="67">
        <v>0</v>
      </c>
      <c r="F49" s="67">
        <v>0</v>
      </c>
      <c r="G49" s="68">
        <v>60</v>
      </c>
      <c r="H49" s="69">
        <v>3900</v>
      </c>
      <c r="I49" s="69">
        <v>78</v>
      </c>
      <c r="J49" s="71" t="s">
        <v>37</v>
      </c>
    </row>
    <row r="50" spans="2:10" s="22" customFormat="1" ht="20.100000000000001" customHeight="1" x14ac:dyDescent="0.2">
      <c r="B50" s="66" t="s">
        <v>105</v>
      </c>
      <c r="C50" s="66" t="s">
        <v>87</v>
      </c>
      <c r="D50" s="67">
        <v>854</v>
      </c>
      <c r="E50" s="67">
        <v>49504</v>
      </c>
      <c r="F50" s="67">
        <v>894</v>
      </c>
      <c r="G50" s="68">
        <v>705</v>
      </c>
      <c r="H50" s="69">
        <v>40596</v>
      </c>
      <c r="I50" s="69">
        <v>739</v>
      </c>
      <c r="J50" s="71">
        <f t="shared" si="0"/>
        <v>-0.17337807606263983</v>
      </c>
    </row>
    <row r="51" spans="2:10" s="22" customFormat="1" ht="20.100000000000001" customHeight="1" x14ac:dyDescent="0.2">
      <c r="B51" s="66" t="s">
        <v>105</v>
      </c>
      <c r="C51" s="66" t="s">
        <v>89</v>
      </c>
      <c r="D51" s="67">
        <v>1577</v>
      </c>
      <c r="E51" s="67">
        <v>111205</v>
      </c>
      <c r="F51" s="67">
        <v>1872</v>
      </c>
      <c r="G51" s="68">
        <v>846</v>
      </c>
      <c r="H51" s="69">
        <v>57548</v>
      </c>
      <c r="I51" s="69">
        <v>1036</v>
      </c>
      <c r="J51" s="71">
        <f t="shared" si="0"/>
        <v>-0.4465811965811966</v>
      </c>
    </row>
    <row r="52" spans="2:10" s="22" customFormat="1" ht="20.100000000000001" customHeight="1" x14ac:dyDescent="0.2">
      <c r="B52" s="66" t="s">
        <v>105</v>
      </c>
      <c r="C52" s="66" t="s">
        <v>158</v>
      </c>
      <c r="D52" s="67">
        <v>0</v>
      </c>
      <c r="E52" s="67">
        <v>0</v>
      </c>
      <c r="F52" s="67">
        <v>0</v>
      </c>
      <c r="G52" s="68">
        <v>40</v>
      </c>
      <c r="H52" s="69">
        <v>4000</v>
      </c>
      <c r="I52" s="69">
        <v>60</v>
      </c>
      <c r="J52" s="71" t="s">
        <v>37</v>
      </c>
    </row>
    <row r="53" spans="2:10" s="22" customFormat="1" ht="20.100000000000001" customHeight="1" x14ac:dyDescent="0.2">
      <c r="B53" s="66" t="s">
        <v>106</v>
      </c>
      <c r="C53" s="66" t="s">
        <v>195</v>
      </c>
      <c r="D53" s="67">
        <v>0</v>
      </c>
      <c r="E53" s="67">
        <v>0</v>
      </c>
      <c r="F53" s="67">
        <v>0</v>
      </c>
      <c r="G53" s="68">
        <v>20</v>
      </c>
      <c r="H53" s="69">
        <v>1300</v>
      </c>
      <c r="I53" s="69">
        <v>26</v>
      </c>
      <c r="J53" s="71" t="s">
        <v>37</v>
      </c>
    </row>
    <row r="54" spans="2:10" s="22" customFormat="1" ht="20.100000000000001" customHeight="1" x14ac:dyDescent="0.2">
      <c r="B54" s="66" t="s">
        <v>106</v>
      </c>
      <c r="C54" s="66" t="s">
        <v>87</v>
      </c>
      <c r="D54" s="67">
        <v>0</v>
      </c>
      <c r="E54" s="67">
        <v>0</v>
      </c>
      <c r="F54" s="67">
        <v>0</v>
      </c>
      <c r="G54" s="68">
        <v>63</v>
      </c>
      <c r="H54" s="69">
        <v>3528</v>
      </c>
      <c r="I54" s="69">
        <v>67</v>
      </c>
      <c r="J54" s="71" t="s">
        <v>37</v>
      </c>
    </row>
    <row r="55" spans="2:10" s="22" customFormat="1" ht="20.100000000000001" customHeight="1" x14ac:dyDescent="0.2">
      <c r="B55" s="66" t="s">
        <v>106</v>
      </c>
      <c r="C55" s="66" t="s">
        <v>89</v>
      </c>
      <c r="D55" s="67">
        <v>63</v>
      </c>
      <c r="E55" s="67">
        <v>4725</v>
      </c>
      <c r="F55" s="67">
        <v>61</v>
      </c>
      <c r="G55" s="68">
        <v>63</v>
      </c>
      <c r="H55" s="69">
        <v>4725</v>
      </c>
      <c r="I55" s="69">
        <v>61</v>
      </c>
      <c r="J55" s="71">
        <f t="shared" si="0"/>
        <v>0</v>
      </c>
    </row>
    <row r="56" spans="2:10" s="22" customFormat="1" ht="20.100000000000001" customHeight="1" x14ac:dyDescent="0.2">
      <c r="B56" s="66" t="s">
        <v>107</v>
      </c>
      <c r="C56" s="66" t="s">
        <v>171</v>
      </c>
      <c r="D56" s="67">
        <v>63</v>
      </c>
      <c r="E56" s="67">
        <v>3528</v>
      </c>
      <c r="F56" s="67">
        <v>67</v>
      </c>
      <c r="G56" s="68">
        <v>210</v>
      </c>
      <c r="H56" s="69">
        <v>11760</v>
      </c>
      <c r="I56" s="69">
        <v>223</v>
      </c>
      <c r="J56" s="71">
        <f t="shared" si="0"/>
        <v>2.3283582089552239</v>
      </c>
    </row>
    <row r="57" spans="2:10" s="22" customFormat="1" ht="20.100000000000001" customHeight="1" x14ac:dyDescent="0.2">
      <c r="B57" s="66" t="s">
        <v>107</v>
      </c>
      <c r="C57" s="66" t="s">
        <v>192</v>
      </c>
      <c r="D57" s="67">
        <v>0</v>
      </c>
      <c r="E57" s="67">
        <v>0</v>
      </c>
      <c r="F57" s="67">
        <v>0</v>
      </c>
      <c r="G57" s="68">
        <v>7</v>
      </c>
      <c r="H57" s="69">
        <v>588</v>
      </c>
      <c r="I57" s="69">
        <v>7</v>
      </c>
      <c r="J57" s="71" t="s">
        <v>37</v>
      </c>
    </row>
    <row r="58" spans="2:10" s="22" customFormat="1" ht="20.100000000000001" customHeight="1" x14ac:dyDescent="0.2">
      <c r="B58" s="66" t="s">
        <v>107</v>
      </c>
      <c r="C58" s="66" t="s">
        <v>172</v>
      </c>
      <c r="D58" s="67">
        <v>2245</v>
      </c>
      <c r="E58" s="67">
        <v>165051</v>
      </c>
      <c r="F58" s="67">
        <v>2773</v>
      </c>
      <c r="G58" s="68">
        <v>2027</v>
      </c>
      <c r="H58" s="69">
        <v>134918</v>
      </c>
      <c r="I58" s="69">
        <v>2579</v>
      </c>
      <c r="J58" s="71">
        <f t="shared" si="0"/>
        <v>-6.9960331770645506E-2</v>
      </c>
    </row>
    <row r="59" spans="2:10" s="22" customFormat="1" ht="20.100000000000001" customHeight="1" x14ac:dyDescent="0.2">
      <c r="B59" s="66" t="s">
        <v>108</v>
      </c>
      <c r="C59" s="66" t="s">
        <v>86</v>
      </c>
      <c r="D59" s="67">
        <v>0</v>
      </c>
      <c r="E59" s="67">
        <v>5775</v>
      </c>
      <c r="F59" s="67">
        <v>81</v>
      </c>
      <c r="G59" s="68">
        <v>0</v>
      </c>
      <c r="H59" s="69">
        <v>0</v>
      </c>
      <c r="I59" s="69">
        <v>0</v>
      </c>
      <c r="J59" s="71">
        <f t="shared" si="0"/>
        <v>-1</v>
      </c>
    </row>
    <row r="60" spans="2:10" s="22" customFormat="1" ht="20.100000000000001" customHeight="1" x14ac:dyDescent="0.2">
      <c r="B60" s="66" t="s">
        <v>108</v>
      </c>
      <c r="C60" s="66" t="s">
        <v>89</v>
      </c>
      <c r="D60" s="67">
        <v>12402</v>
      </c>
      <c r="E60" s="67">
        <v>1086558</v>
      </c>
      <c r="F60" s="67">
        <v>15160</v>
      </c>
      <c r="G60" s="68">
        <v>8461</v>
      </c>
      <c r="H60" s="69">
        <v>776553</v>
      </c>
      <c r="I60" s="69">
        <v>10104</v>
      </c>
      <c r="J60" s="71">
        <f t="shared" si="0"/>
        <v>-0.33350923482849604</v>
      </c>
    </row>
    <row r="61" spans="2:10" s="22" customFormat="1" ht="20.100000000000001" customHeight="1" x14ac:dyDescent="0.2">
      <c r="B61" s="66" t="s">
        <v>108</v>
      </c>
      <c r="C61" s="66" t="s">
        <v>83</v>
      </c>
      <c r="D61" s="67">
        <v>0</v>
      </c>
      <c r="E61" s="67">
        <v>14146</v>
      </c>
      <c r="F61" s="67">
        <v>174</v>
      </c>
      <c r="G61" s="68">
        <v>0</v>
      </c>
      <c r="H61" s="69">
        <v>0</v>
      </c>
      <c r="I61" s="69">
        <v>0</v>
      </c>
      <c r="J61" s="71">
        <f t="shared" si="0"/>
        <v>-1</v>
      </c>
    </row>
    <row r="62" spans="2:10" s="22" customFormat="1" ht="20.100000000000001" customHeight="1" x14ac:dyDescent="0.2">
      <c r="B62" s="66" t="s">
        <v>108</v>
      </c>
      <c r="C62" s="66" t="s">
        <v>158</v>
      </c>
      <c r="D62" s="67">
        <v>100</v>
      </c>
      <c r="E62" s="67">
        <v>6120</v>
      </c>
      <c r="F62" s="67">
        <v>105</v>
      </c>
      <c r="G62" s="68">
        <v>40</v>
      </c>
      <c r="H62" s="69">
        <v>4000</v>
      </c>
      <c r="I62" s="69">
        <v>40</v>
      </c>
      <c r="J62" s="71">
        <f t="shared" si="0"/>
        <v>-0.61904761904761907</v>
      </c>
    </row>
    <row r="63" spans="2:10" s="22" customFormat="1" ht="20.100000000000001" customHeight="1" x14ac:dyDescent="0.2">
      <c r="B63" s="66" t="s">
        <v>196</v>
      </c>
      <c r="C63" s="66" t="s">
        <v>172</v>
      </c>
      <c r="D63" s="67">
        <v>21</v>
      </c>
      <c r="E63" s="67">
        <v>2205</v>
      </c>
      <c r="F63" s="67">
        <v>22</v>
      </c>
      <c r="G63" s="68">
        <v>0</v>
      </c>
      <c r="H63" s="69">
        <v>0</v>
      </c>
      <c r="I63" s="69">
        <v>0</v>
      </c>
      <c r="J63" s="71">
        <f t="shared" si="0"/>
        <v>-1</v>
      </c>
    </row>
    <row r="64" spans="2:10" s="22" customFormat="1" ht="20.100000000000001" customHeight="1" x14ac:dyDescent="0.2">
      <c r="B64" s="66" t="s">
        <v>163</v>
      </c>
      <c r="C64" s="66" t="s">
        <v>171</v>
      </c>
      <c r="D64" s="67">
        <v>42</v>
      </c>
      <c r="E64" s="67">
        <v>2352</v>
      </c>
      <c r="F64" s="67">
        <v>45</v>
      </c>
      <c r="G64" s="68">
        <v>0</v>
      </c>
      <c r="H64" s="69">
        <v>0</v>
      </c>
      <c r="I64" s="69">
        <v>0</v>
      </c>
      <c r="J64" s="71">
        <f t="shared" si="0"/>
        <v>-1</v>
      </c>
    </row>
    <row r="65" spans="2:10" s="22" customFormat="1" ht="20.100000000000001" customHeight="1" x14ac:dyDescent="0.2">
      <c r="B65" s="66" t="s">
        <v>163</v>
      </c>
      <c r="C65" s="66" t="s">
        <v>172</v>
      </c>
      <c r="D65" s="67">
        <v>123</v>
      </c>
      <c r="E65" s="67">
        <v>13815</v>
      </c>
      <c r="F65" s="67">
        <v>141</v>
      </c>
      <c r="G65" s="68">
        <v>42</v>
      </c>
      <c r="H65" s="69">
        <v>4410</v>
      </c>
      <c r="I65" s="69">
        <v>45</v>
      </c>
      <c r="J65" s="71">
        <f t="shared" si="0"/>
        <v>-0.68085106382978722</v>
      </c>
    </row>
    <row r="66" spans="2:10" s="22" customFormat="1" ht="20.100000000000001" customHeight="1" x14ac:dyDescent="0.2">
      <c r="B66" s="66" t="s">
        <v>164</v>
      </c>
      <c r="C66" s="66" t="s">
        <v>172</v>
      </c>
      <c r="D66" s="67">
        <v>103</v>
      </c>
      <c r="E66" s="67">
        <v>9910</v>
      </c>
      <c r="F66" s="67">
        <v>114</v>
      </c>
      <c r="G66" s="68">
        <v>185</v>
      </c>
      <c r="H66" s="69">
        <v>17896</v>
      </c>
      <c r="I66" s="69">
        <v>214</v>
      </c>
      <c r="J66" s="71">
        <f t="shared" si="0"/>
        <v>0.8771929824561403</v>
      </c>
    </row>
    <row r="67" spans="2:10" s="22" customFormat="1" ht="20.100000000000001" customHeight="1" x14ac:dyDescent="0.2">
      <c r="B67" s="66" t="s">
        <v>109</v>
      </c>
      <c r="C67" s="66" t="s">
        <v>89</v>
      </c>
      <c r="D67" s="67">
        <v>21</v>
      </c>
      <c r="E67" s="67">
        <v>1953</v>
      </c>
      <c r="F67" s="67">
        <v>24</v>
      </c>
      <c r="G67" s="68">
        <v>62</v>
      </c>
      <c r="H67" s="69">
        <v>6975</v>
      </c>
      <c r="I67" s="69">
        <v>71</v>
      </c>
      <c r="J67" s="71">
        <f t="shared" si="0"/>
        <v>1.9583333333333333</v>
      </c>
    </row>
    <row r="68" spans="2:10" s="22" customFormat="1" ht="20.100000000000001" customHeight="1" x14ac:dyDescent="0.2">
      <c r="B68" s="66" t="s">
        <v>110</v>
      </c>
      <c r="C68" s="66" t="s">
        <v>89</v>
      </c>
      <c r="D68" s="67">
        <v>399</v>
      </c>
      <c r="E68" s="67">
        <v>43792</v>
      </c>
      <c r="F68" s="67">
        <v>459</v>
      </c>
      <c r="G68" s="68">
        <v>356</v>
      </c>
      <c r="H68" s="69">
        <v>39124</v>
      </c>
      <c r="I68" s="69">
        <v>399</v>
      </c>
      <c r="J68" s="71">
        <f t="shared" si="0"/>
        <v>-0.13071895424836602</v>
      </c>
    </row>
    <row r="69" spans="2:10" s="22" customFormat="1" ht="20.100000000000001" customHeight="1" x14ac:dyDescent="0.2">
      <c r="B69" s="66" t="s">
        <v>110</v>
      </c>
      <c r="C69" s="66" t="s">
        <v>174</v>
      </c>
      <c r="D69" s="67">
        <v>0</v>
      </c>
      <c r="E69" s="67">
        <v>0</v>
      </c>
      <c r="F69" s="67">
        <v>0</v>
      </c>
      <c r="G69" s="68">
        <v>264</v>
      </c>
      <c r="H69" s="69">
        <v>264</v>
      </c>
      <c r="I69" s="69">
        <v>336</v>
      </c>
      <c r="J69" s="71" t="s">
        <v>37</v>
      </c>
    </row>
    <row r="70" spans="2:10" s="22" customFormat="1" ht="20.100000000000001" customHeight="1" x14ac:dyDescent="0.2">
      <c r="B70" s="66" t="s">
        <v>165</v>
      </c>
      <c r="C70" s="66" t="s">
        <v>174</v>
      </c>
      <c r="D70" s="67">
        <v>0</v>
      </c>
      <c r="E70" s="67">
        <v>0</v>
      </c>
      <c r="F70" s="67">
        <v>0</v>
      </c>
      <c r="G70" s="68">
        <v>220</v>
      </c>
      <c r="H70" s="69">
        <v>220</v>
      </c>
      <c r="I70" s="69">
        <v>280</v>
      </c>
      <c r="J70" s="71" t="s">
        <v>37</v>
      </c>
    </row>
    <row r="71" spans="2:10" s="22" customFormat="1" ht="20.100000000000001" customHeight="1" x14ac:dyDescent="0.2">
      <c r="B71" s="66" t="s">
        <v>111</v>
      </c>
      <c r="C71" s="66" t="s">
        <v>154</v>
      </c>
      <c r="D71" s="67">
        <v>99</v>
      </c>
      <c r="E71" s="67">
        <v>99</v>
      </c>
      <c r="F71" s="67">
        <v>134</v>
      </c>
      <c r="G71" s="68">
        <v>100</v>
      </c>
      <c r="H71" s="69">
        <v>160</v>
      </c>
      <c r="I71" s="69">
        <v>135</v>
      </c>
      <c r="J71" s="71">
        <f t="shared" si="0"/>
        <v>7.462686567164179E-3</v>
      </c>
    </row>
    <row r="72" spans="2:10" s="22" customFormat="1" ht="20.100000000000001" customHeight="1" x14ac:dyDescent="0.2">
      <c r="B72" s="66" t="s">
        <v>111</v>
      </c>
      <c r="C72" s="66" t="s">
        <v>87</v>
      </c>
      <c r="D72" s="67">
        <v>714</v>
      </c>
      <c r="E72" s="67">
        <v>39984</v>
      </c>
      <c r="F72" s="67">
        <v>760</v>
      </c>
      <c r="G72" s="68">
        <v>357</v>
      </c>
      <c r="H72" s="69">
        <v>19992</v>
      </c>
      <c r="I72" s="69">
        <v>380</v>
      </c>
      <c r="J72" s="71">
        <f t="shared" si="0"/>
        <v>-0.5</v>
      </c>
    </row>
    <row r="73" spans="2:10" s="22" customFormat="1" ht="20.100000000000001" customHeight="1" x14ac:dyDescent="0.2">
      <c r="B73" s="66" t="s">
        <v>112</v>
      </c>
      <c r="C73" s="66" t="s">
        <v>91</v>
      </c>
      <c r="D73" s="67">
        <v>833</v>
      </c>
      <c r="E73" s="67">
        <v>49980</v>
      </c>
      <c r="F73" s="67">
        <v>1254</v>
      </c>
      <c r="G73" s="68">
        <v>344</v>
      </c>
      <c r="H73" s="69">
        <v>20640</v>
      </c>
      <c r="I73" s="69">
        <v>518</v>
      </c>
      <c r="J73" s="71">
        <f t="shared" si="0"/>
        <v>-0.58692185007974484</v>
      </c>
    </row>
    <row r="74" spans="2:10" s="22" customFormat="1" ht="20.100000000000001" customHeight="1" x14ac:dyDescent="0.2">
      <c r="B74" s="66" t="s">
        <v>113</v>
      </c>
      <c r="C74" s="66" t="s">
        <v>171</v>
      </c>
      <c r="D74" s="67">
        <v>42</v>
      </c>
      <c r="E74" s="67">
        <v>2352</v>
      </c>
      <c r="F74" s="67">
        <v>45</v>
      </c>
      <c r="G74" s="68">
        <v>0</v>
      </c>
      <c r="H74" s="69">
        <v>0</v>
      </c>
      <c r="I74" s="69">
        <v>0</v>
      </c>
      <c r="J74" s="71">
        <f t="shared" si="0"/>
        <v>-1</v>
      </c>
    </row>
    <row r="75" spans="2:10" s="22" customFormat="1" ht="20.100000000000001" customHeight="1" x14ac:dyDescent="0.2">
      <c r="B75" s="66" t="s">
        <v>113</v>
      </c>
      <c r="C75" s="66" t="s">
        <v>89</v>
      </c>
      <c r="D75" s="67">
        <v>349</v>
      </c>
      <c r="E75" s="67">
        <v>37406</v>
      </c>
      <c r="F75" s="67">
        <v>395</v>
      </c>
      <c r="G75" s="68">
        <v>164</v>
      </c>
      <c r="H75" s="69">
        <v>18420</v>
      </c>
      <c r="I75" s="69">
        <v>194</v>
      </c>
      <c r="J75" s="71">
        <f t="shared" si="0"/>
        <v>-0.50886075949367093</v>
      </c>
    </row>
    <row r="76" spans="2:10" s="22" customFormat="1" ht="20.100000000000001" customHeight="1" x14ac:dyDescent="0.2">
      <c r="B76" s="66" t="s">
        <v>166</v>
      </c>
      <c r="C76" s="66" t="s">
        <v>172</v>
      </c>
      <c r="D76" s="67">
        <v>40</v>
      </c>
      <c r="E76" s="67">
        <v>4480</v>
      </c>
      <c r="F76" s="67">
        <v>46</v>
      </c>
      <c r="G76" s="68">
        <v>20</v>
      </c>
      <c r="H76" s="69">
        <v>2240</v>
      </c>
      <c r="I76" s="69">
        <v>23</v>
      </c>
      <c r="J76" s="71">
        <f t="shared" si="0"/>
        <v>-0.5</v>
      </c>
    </row>
    <row r="77" spans="2:10" s="22" customFormat="1" ht="20.100000000000001" customHeight="1" x14ac:dyDescent="0.2">
      <c r="B77" s="66" t="s">
        <v>114</v>
      </c>
      <c r="C77" s="66" t="s">
        <v>92</v>
      </c>
      <c r="D77" s="67">
        <v>18</v>
      </c>
      <c r="E77" s="67">
        <v>18</v>
      </c>
      <c r="F77" s="67">
        <v>27</v>
      </c>
      <c r="G77" s="68">
        <v>0</v>
      </c>
      <c r="H77" s="69">
        <v>0</v>
      </c>
      <c r="I77" s="69">
        <v>0</v>
      </c>
      <c r="J77" s="71">
        <f t="shared" si="0"/>
        <v>-1</v>
      </c>
    </row>
    <row r="78" spans="2:10" s="22" customFormat="1" ht="20.100000000000001" customHeight="1" x14ac:dyDescent="0.2">
      <c r="B78" s="66" t="s">
        <v>194</v>
      </c>
      <c r="C78" s="66" t="s">
        <v>174</v>
      </c>
      <c r="D78" s="67">
        <v>54</v>
      </c>
      <c r="E78" s="67">
        <v>54</v>
      </c>
      <c r="F78" s="67">
        <v>81</v>
      </c>
      <c r="G78" s="68">
        <v>0</v>
      </c>
      <c r="H78" s="69">
        <v>0</v>
      </c>
      <c r="I78" s="69">
        <v>0</v>
      </c>
      <c r="J78" s="71">
        <f t="shared" si="0"/>
        <v>-1</v>
      </c>
    </row>
    <row r="79" spans="2:10" s="22" customFormat="1" ht="20.100000000000001" customHeight="1" x14ac:dyDescent="0.2">
      <c r="B79" s="66" t="s">
        <v>115</v>
      </c>
      <c r="C79" s="66" t="s">
        <v>82</v>
      </c>
      <c r="D79" s="67">
        <v>40</v>
      </c>
      <c r="E79" s="67">
        <v>2374</v>
      </c>
      <c r="F79" s="67">
        <v>37</v>
      </c>
      <c r="G79" s="68">
        <v>0</v>
      </c>
      <c r="H79" s="69">
        <v>0</v>
      </c>
      <c r="I79" s="69">
        <v>0</v>
      </c>
      <c r="J79" s="71">
        <f t="shared" si="0"/>
        <v>-1</v>
      </c>
    </row>
    <row r="80" spans="2:10" s="22" customFormat="1" ht="20.100000000000001" customHeight="1" x14ac:dyDescent="0.2">
      <c r="B80" s="66" t="s">
        <v>115</v>
      </c>
      <c r="C80" s="66" t="s">
        <v>85</v>
      </c>
      <c r="D80" s="67">
        <v>449</v>
      </c>
      <c r="E80" s="67">
        <v>54741</v>
      </c>
      <c r="F80" s="67">
        <v>493</v>
      </c>
      <c r="G80" s="68">
        <v>580</v>
      </c>
      <c r="H80" s="69">
        <v>69581</v>
      </c>
      <c r="I80" s="69">
        <v>664</v>
      </c>
      <c r="J80" s="71">
        <f t="shared" si="0"/>
        <v>0.34685598377281945</v>
      </c>
    </row>
    <row r="81" spans="2:10" s="22" customFormat="1" ht="20.100000000000001" customHeight="1" x14ac:dyDescent="0.2">
      <c r="B81" s="66" t="s">
        <v>115</v>
      </c>
      <c r="C81" s="66" t="s">
        <v>176</v>
      </c>
      <c r="D81" s="67">
        <v>0</v>
      </c>
      <c r="E81" s="67">
        <v>0</v>
      </c>
      <c r="F81" s="67">
        <v>0</v>
      </c>
      <c r="G81" s="68">
        <v>109</v>
      </c>
      <c r="H81" s="69">
        <v>13080</v>
      </c>
      <c r="I81" s="69">
        <v>131</v>
      </c>
      <c r="J81" s="71" t="s">
        <v>37</v>
      </c>
    </row>
    <row r="82" spans="2:10" s="22" customFormat="1" ht="20.100000000000001" customHeight="1" x14ac:dyDescent="0.2">
      <c r="B82" s="66" t="s">
        <v>115</v>
      </c>
      <c r="C82" s="66" t="s">
        <v>86</v>
      </c>
      <c r="D82" s="67">
        <v>580</v>
      </c>
      <c r="E82" s="67">
        <v>64790</v>
      </c>
      <c r="F82" s="67">
        <v>907</v>
      </c>
      <c r="G82" s="68">
        <v>420</v>
      </c>
      <c r="H82" s="69">
        <v>40557</v>
      </c>
      <c r="I82" s="69">
        <v>568</v>
      </c>
      <c r="J82" s="71">
        <f t="shared" si="0"/>
        <v>-0.37375964718853361</v>
      </c>
    </row>
    <row r="83" spans="2:10" s="22" customFormat="1" ht="20.100000000000001" customHeight="1" x14ac:dyDescent="0.2">
      <c r="B83" s="66" t="s">
        <v>115</v>
      </c>
      <c r="C83" s="66" t="s">
        <v>157</v>
      </c>
      <c r="D83" s="67">
        <v>300</v>
      </c>
      <c r="E83" s="67">
        <v>18936</v>
      </c>
      <c r="F83" s="67">
        <v>360</v>
      </c>
      <c r="G83" s="68">
        <v>0</v>
      </c>
      <c r="H83" s="69">
        <v>0</v>
      </c>
      <c r="I83" s="69">
        <v>0</v>
      </c>
      <c r="J83" s="71">
        <f t="shared" si="0"/>
        <v>-1</v>
      </c>
    </row>
    <row r="84" spans="2:10" s="22" customFormat="1" ht="20.100000000000001" customHeight="1" x14ac:dyDescent="0.2">
      <c r="B84" s="66" t="s">
        <v>115</v>
      </c>
      <c r="C84" s="66" t="s">
        <v>87</v>
      </c>
      <c r="D84" s="67">
        <v>553</v>
      </c>
      <c r="E84" s="67">
        <v>29169</v>
      </c>
      <c r="F84" s="67">
        <v>554</v>
      </c>
      <c r="G84" s="68">
        <v>2127</v>
      </c>
      <c r="H84" s="69">
        <v>113141</v>
      </c>
      <c r="I84" s="69">
        <v>2096</v>
      </c>
      <c r="J84" s="71">
        <f t="shared" si="0"/>
        <v>2.7833935018050542</v>
      </c>
    </row>
    <row r="85" spans="2:10" s="22" customFormat="1" ht="20.100000000000001" customHeight="1" x14ac:dyDescent="0.2">
      <c r="B85" s="66" t="s">
        <v>115</v>
      </c>
      <c r="C85" s="66" t="s">
        <v>88</v>
      </c>
      <c r="D85" s="67">
        <v>212</v>
      </c>
      <c r="E85" s="67">
        <v>25141</v>
      </c>
      <c r="F85" s="67">
        <v>231</v>
      </c>
      <c r="G85" s="68">
        <v>373</v>
      </c>
      <c r="H85" s="69">
        <v>46029</v>
      </c>
      <c r="I85" s="69">
        <v>432</v>
      </c>
      <c r="J85" s="71">
        <f t="shared" si="0"/>
        <v>0.87012987012987009</v>
      </c>
    </row>
    <row r="86" spans="2:10" s="22" customFormat="1" ht="20.100000000000001" customHeight="1" x14ac:dyDescent="0.2">
      <c r="B86" s="66" t="s">
        <v>115</v>
      </c>
      <c r="C86" s="66" t="s">
        <v>89</v>
      </c>
      <c r="D86" s="67">
        <v>29053</v>
      </c>
      <c r="E86" s="67">
        <v>2366952</v>
      </c>
      <c r="F86" s="67">
        <v>31999</v>
      </c>
      <c r="G86" s="68">
        <v>28674</v>
      </c>
      <c r="H86" s="69">
        <v>2408487</v>
      </c>
      <c r="I86" s="69">
        <v>30867</v>
      </c>
      <c r="J86" s="71">
        <f t="shared" si="0"/>
        <v>-3.5376105503296978E-2</v>
      </c>
    </row>
    <row r="87" spans="2:10" s="22" customFormat="1" ht="20.100000000000001" customHeight="1" x14ac:dyDescent="0.2">
      <c r="B87" s="66" t="s">
        <v>115</v>
      </c>
      <c r="C87" s="66" t="s">
        <v>93</v>
      </c>
      <c r="D87" s="67">
        <v>680</v>
      </c>
      <c r="E87" s="67">
        <v>76356</v>
      </c>
      <c r="F87" s="67">
        <v>684</v>
      </c>
      <c r="G87" s="68">
        <v>820</v>
      </c>
      <c r="H87" s="69">
        <v>89448</v>
      </c>
      <c r="I87" s="69">
        <v>807</v>
      </c>
      <c r="J87" s="71">
        <f t="shared" si="0"/>
        <v>0.17982456140350878</v>
      </c>
    </row>
    <row r="88" spans="2:10" s="22" customFormat="1" ht="20.100000000000001" customHeight="1" x14ac:dyDescent="0.2">
      <c r="B88" s="66" t="s">
        <v>116</v>
      </c>
      <c r="C88" s="66" t="s">
        <v>172</v>
      </c>
      <c r="D88" s="67">
        <v>21</v>
      </c>
      <c r="E88" s="67">
        <v>1323</v>
      </c>
      <c r="F88" s="67">
        <v>27</v>
      </c>
      <c r="G88" s="68">
        <v>0</v>
      </c>
      <c r="H88" s="69">
        <v>0</v>
      </c>
      <c r="I88" s="69">
        <v>0</v>
      </c>
      <c r="J88" s="71">
        <f t="shared" si="0"/>
        <v>-1</v>
      </c>
    </row>
    <row r="89" spans="2:10" s="22" customFormat="1" ht="20.100000000000001" customHeight="1" x14ac:dyDescent="0.2">
      <c r="B89" s="66" t="s">
        <v>116</v>
      </c>
      <c r="C89" s="66" t="s">
        <v>174</v>
      </c>
      <c r="D89" s="67">
        <v>0</v>
      </c>
      <c r="E89" s="67">
        <v>0</v>
      </c>
      <c r="F89" s="67">
        <v>0</v>
      </c>
      <c r="G89" s="68">
        <v>66</v>
      </c>
      <c r="H89" s="69">
        <v>66</v>
      </c>
      <c r="I89" s="69">
        <v>84</v>
      </c>
      <c r="J89" s="71" t="s">
        <v>37</v>
      </c>
    </row>
    <row r="90" spans="2:10" s="22" customFormat="1" ht="20.100000000000001" customHeight="1" x14ac:dyDescent="0.2">
      <c r="B90" s="66" t="s">
        <v>117</v>
      </c>
      <c r="C90" s="66" t="s">
        <v>171</v>
      </c>
      <c r="D90" s="67">
        <v>42</v>
      </c>
      <c r="E90" s="67">
        <v>2352</v>
      </c>
      <c r="F90" s="67">
        <v>45</v>
      </c>
      <c r="G90" s="68">
        <v>84</v>
      </c>
      <c r="H90" s="69">
        <v>4704</v>
      </c>
      <c r="I90" s="69">
        <v>89</v>
      </c>
      <c r="J90" s="71">
        <f t="shared" si="0"/>
        <v>0.97777777777777775</v>
      </c>
    </row>
    <row r="91" spans="2:10" s="22" customFormat="1" ht="20.100000000000001" customHeight="1" x14ac:dyDescent="0.2">
      <c r="B91" s="66" t="s">
        <v>117</v>
      </c>
      <c r="C91" s="66" t="s">
        <v>172</v>
      </c>
      <c r="D91" s="67">
        <v>142</v>
      </c>
      <c r="E91" s="67">
        <v>14710</v>
      </c>
      <c r="F91" s="67">
        <v>144</v>
      </c>
      <c r="G91" s="68">
        <v>142</v>
      </c>
      <c r="H91" s="69">
        <v>14710</v>
      </c>
      <c r="I91" s="69">
        <v>135</v>
      </c>
      <c r="J91" s="71">
        <f t="shared" ref="J91:J97" si="1">(+I91-F91)/F91</f>
        <v>-6.25E-2</v>
      </c>
    </row>
    <row r="92" spans="2:10" s="22" customFormat="1" ht="20.100000000000001" customHeight="1" x14ac:dyDescent="0.2">
      <c r="B92" s="66" t="s">
        <v>177</v>
      </c>
      <c r="C92" s="66" t="s">
        <v>178</v>
      </c>
      <c r="D92" s="67">
        <v>0</v>
      </c>
      <c r="E92" s="67">
        <v>2173</v>
      </c>
      <c r="F92" s="67">
        <v>27</v>
      </c>
      <c r="G92" s="68">
        <v>0</v>
      </c>
      <c r="H92" s="69">
        <v>0</v>
      </c>
      <c r="I92" s="69">
        <v>0</v>
      </c>
      <c r="J92" s="71">
        <f t="shared" si="1"/>
        <v>-1</v>
      </c>
    </row>
    <row r="93" spans="2:10" s="22" customFormat="1" ht="20.100000000000001" customHeight="1" x14ac:dyDescent="0.2">
      <c r="B93" s="66" t="s">
        <v>118</v>
      </c>
      <c r="C93" s="66" t="s">
        <v>120</v>
      </c>
      <c r="D93" s="67">
        <v>0</v>
      </c>
      <c r="E93" s="67">
        <v>0</v>
      </c>
      <c r="F93" s="67">
        <v>0</v>
      </c>
      <c r="G93" s="68">
        <v>601</v>
      </c>
      <c r="H93" s="69">
        <v>601</v>
      </c>
      <c r="I93" s="69">
        <v>970</v>
      </c>
      <c r="J93" s="71" t="s">
        <v>37</v>
      </c>
    </row>
    <row r="94" spans="2:10" s="22" customFormat="1" ht="20.100000000000001" customHeight="1" x14ac:dyDescent="0.2">
      <c r="B94" s="66" t="s">
        <v>118</v>
      </c>
      <c r="C94" s="66" t="s">
        <v>121</v>
      </c>
      <c r="D94" s="67">
        <v>0</v>
      </c>
      <c r="E94" s="67">
        <v>0</v>
      </c>
      <c r="F94" s="67">
        <v>0</v>
      </c>
      <c r="G94" s="68">
        <v>809</v>
      </c>
      <c r="H94" s="69">
        <v>817</v>
      </c>
      <c r="I94" s="69">
        <v>1308</v>
      </c>
      <c r="J94" s="71" t="s">
        <v>37</v>
      </c>
    </row>
    <row r="95" spans="2:10" s="22" customFormat="1" ht="20.100000000000001" customHeight="1" x14ac:dyDescent="0.2">
      <c r="B95" s="66" t="s">
        <v>118</v>
      </c>
      <c r="C95" s="66" t="s">
        <v>171</v>
      </c>
      <c r="D95" s="67">
        <v>26</v>
      </c>
      <c r="E95" s="67">
        <v>1456</v>
      </c>
      <c r="F95" s="67">
        <v>28</v>
      </c>
      <c r="G95" s="68">
        <v>72</v>
      </c>
      <c r="H95" s="69">
        <v>4032</v>
      </c>
      <c r="I95" s="69">
        <v>77</v>
      </c>
      <c r="J95" s="71">
        <f t="shared" si="1"/>
        <v>1.75</v>
      </c>
    </row>
    <row r="96" spans="2:10" s="22" customFormat="1" ht="20.100000000000001" customHeight="1" x14ac:dyDescent="0.2">
      <c r="B96" s="66" t="s">
        <v>118</v>
      </c>
      <c r="C96" s="66" t="s">
        <v>89</v>
      </c>
      <c r="D96" s="67">
        <v>18013</v>
      </c>
      <c r="E96" s="67">
        <v>1236156</v>
      </c>
      <c r="F96" s="67">
        <v>22167</v>
      </c>
      <c r="G96" s="68">
        <v>12389</v>
      </c>
      <c r="H96" s="69">
        <v>824470</v>
      </c>
      <c r="I96" s="69">
        <v>15036</v>
      </c>
      <c r="J96" s="71">
        <f t="shared" si="1"/>
        <v>-0.32169441061036674</v>
      </c>
    </row>
    <row r="97" spans="2:10" s="22" customFormat="1" ht="20.100000000000001" customHeight="1" x14ac:dyDescent="0.2">
      <c r="B97" s="66" t="s">
        <v>179</v>
      </c>
      <c r="C97" s="66" t="s">
        <v>174</v>
      </c>
      <c r="D97" s="67">
        <v>36</v>
      </c>
      <c r="E97" s="67">
        <v>36</v>
      </c>
      <c r="F97" s="67">
        <v>54</v>
      </c>
      <c r="G97" s="68">
        <v>0</v>
      </c>
      <c r="H97" s="69">
        <v>0</v>
      </c>
      <c r="I97" s="69">
        <v>0</v>
      </c>
      <c r="J97" s="71">
        <f t="shared" si="1"/>
        <v>-1</v>
      </c>
    </row>
    <row r="98" spans="2:10" s="22" customFormat="1" ht="20.100000000000001" customHeight="1" x14ac:dyDescent="0.2">
      <c r="B98" s="66" t="s">
        <v>169</v>
      </c>
      <c r="C98" s="66" t="s">
        <v>180</v>
      </c>
      <c r="D98" s="67">
        <v>0</v>
      </c>
      <c r="E98" s="67">
        <v>0</v>
      </c>
      <c r="F98" s="67">
        <v>0</v>
      </c>
      <c r="G98" s="68">
        <v>80</v>
      </c>
      <c r="H98" s="69">
        <v>80</v>
      </c>
      <c r="I98" s="69">
        <v>97</v>
      </c>
      <c r="J98" s="71" t="s">
        <v>37</v>
      </c>
    </row>
    <row r="99" spans="2:10" s="22" customFormat="1" ht="20.100000000000001" customHeight="1" x14ac:dyDescent="0.2">
      <c r="B99" s="58"/>
      <c r="C99" s="45" t="s">
        <v>19</v>
      </c>
      <c r="D99" s="45">
        <f t="shared" ref="D99:I99" si="2">SUM(D16:D98)</f>
        <v>100140</v>
      </c>
      <c r="E99" s="45">
        <f t="shared" si="2"/>
        <v>7698559</v>
      </c>
      <c r="F99" s="47">
        <f t="shared" si="2"/>
        <v>118968</v>
      </c>
      <c r="G99" s="53">
        <f t="shared" si="2"/>
        <v>85047</v>
      </c>
      <c r="H99" s="54">
        <f t="shared" si="2"/>
        <v>6103469</v>
      </c>
      <c r="I99" s="54">
        <f t="shared" si="2"/>
        <v>99414</v>
      </c>
      <c r="J99" s="80">
        <f>+(I99-F99)/F99</f>
        <v>-0.16436352632640711</v>
      </c>
    </row>
    <row r="100" spans="2:10" s="22" customFormat="1" ht="16.5" customHeight="1" x14ac:dyDescent="0.2">
      <c r="B100" s="55"/>
      <c r="C100" s="55"/>
      <c r="D100" s="55"/>
      <c r="E100" s="55"/>
      <c r="F100" s="55"/>
      <c r="G100" s="55"/>
      <c r="H100" s="57" t="s">
        <v>16</v>
      </c>
      <c r="I100" s="57"/>
      <c r="J100" s="56">
        <f>+(G99-D99)/D99</f>
        <v>-0.15071899340922709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98 J16:J18 J32:J94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2025-05-03T15:34:31Z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