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130/datos/"/>
    </mc:Choice>
  </mc:AlternateContent>
  <xr:revisionPtr revIDLastSave="7251" documentId="14_{D2070067-4F8D-4110-B6E6-2A153CB906F3}" xr6:coauthVersionLast="47" xr6:coauthVersionMax="47" xr10:uidLastSave="{9C2E33DA-9F60-4D3D-AD55-1E5909C4A94B}"/>
  <bookViews>
    <workbookView xWindow="-105" yWindow="0" windowWidth="14610" windowHeight="15585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Buques!$B$1:$H$74</definedName>
    <definedName name="_xlnm.Print_Area" localSheetId="5">'esp x destino'!$B$1:$J$145</definedName>
    <definedName name="_xlnm.Print_Area" localSheetId="4">'especies y destinos'!$B$1:$I$102</definedName>
    <definedName name="_xlnm.Print_Area" localSheetId="0">Principal!$A$1:$G$58</definedName>
    <definedName name="Excel_BuiltIn__FilterDatabase" localSheetId="1">Buques!$B$13:$H$74</definedName>
    <definedName name="Excel_BuiltIn__FilterDatabase" localSheetId="2">exportadores!$B$13:$E$93</definedName>
    <definedName name="Excel_BuiltIn__FilterDatabase" localSheetId="3">'peras &amp; manzanas'!$B$13:$E$49</definedName>
    <definedName name="Excel_BuiltIn__FilterDatabase_2">Buques!$B$13:$H$74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destino'!$B$15:$J$145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0" i="6" l="1"/>
  <c r="J139" i="6"/>
  <c r="J137" i="6"/>
  <c r="J136" i="6"/>
  <c r="J135" i="6"/>
  <c r="J134" i="6"/>
  <c r="J133" i="6"/>
  <c r="J132" i="6"/>
  <c r="J131" i="6"/>
  <c r="J129" i="6"/>
  <c r="J128" i="6"/>
  <c r="J127" i="6"/>
  <c r="J126" i="6"/>
  <c r="J125" i="6"/>
  <c r="J124" i="6"/>
  <c r="J122" i="6"/>
  <c r="J121" i="6"/>
  <c r="J120" i="6"/>
  <c r="J119" i="6"/>
  <c r="J118" i="6"/>
  <c r="J117" i="6"/>
  <c r="J116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1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0" i="6"/>
  <c r="J79" i="6"/>
  <c r="J75" i="6"/>
  <c r="J74" i="6"/>
  <c r="J72" i="6"/>
  <c r="J71" i="6"/>
  <c r="J70" i="6"/>
  <c r="J68" i="6"/>
  <c r="J67" i="6"/>
  <c r="J66" i="6"/>
  <c r="J65" i="6"/>
  <c r="J64" i="6"/>
  <c r="J63" i="6"/>
  <c r="J62" i="6"/>
  <c r="J61" i="6"/>
  <c r="J59" i="6"/>
  <c r="J58" i="6"/>
  <c r="J57" i="6"/>
  <c r="J56" i="6"/>
  <c r="J54" i="6"/>
  <c r="J53" i="6"/>
  <c r="J52" i="6"/>
  <c r="J51" i="6"/>
  <c r="J50" i="6"/>
  <c r="J48" i="6"/>
  <c r="J47" i="6"/>
  <c r="J46" i="6"/>
  <c r="J45" i="6"/>
  <c r="J44" i="6"/>
  <c r="J43" i="6"/>
  <c r="J42" i="6"/>
  <c r="J41" i="6"/>
  <c r="J40" i="6"/>
  <c r="J36" i="6"/>
  <c r="J35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I99" i="5" l="1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3" i="5"/>
  <c r="I62" i="5"/>
  <c r="I61" i="5"/>
  <c r="I60" i="5"/>
  <c r="I59" i="5"/>
  <c r="I58" i="5"/>
  <c r="I56" i="5"/>
  <c r="I55" i="5"/>
  <c r="I54" i="5"/>
  <c r="I53" i="5"/>
  <c r="I52" i="5"/>
  <c r="I51" i="5"/>
  <c r="I50" i="5"/>
  <c r="I41" i="5"/>
  <c r="I39" i="5"/>
  <c r="I38" i="5"/>
  <c r="I37" i="5"/>
  <c r="I36" i="5"/>
  <c r="I35" i="5"/>
  <c r="I34" i="5"/>
  <c r="I33" i="5"/>
  <c r="I32" i="5"/>
  <c r="I31" i="5"/>
  <c r="I28" i="5"/>
  <c r="I27" i="5"/>
  <c r="I26" i="5"/>
  <c r="I25" i="5"/>
  <c r="I23" i="5"/>
  <c r="I22" i="5"/>
  <c r="I21" i="5"/>
  <c r="I20" i="5"/>
  <c r="I18" i="5"/>
  <c r="I17" i="5"/>
  <c r="I16" i="5"/>
  <c r="G74" i="2" l="1"/>
  <c r="F74" i="2"/>
  <c r="E74" i="2"/>
  <c r="J16" i="6" l="1"/>
  <c r="E94" i="3" l="1"/>
  <c r="F21" i="3" s="1"/>
  <c r="D94" i="3"/>
  <c r="F36" i="3" l="1"/>
  <c r="F25" i="3"/>
  <c r="I49" i="5"/>
  <c r="I42" i="5"/>
  <c r="J17" i="6"/>
  <c r="I15" i="5"/>
  <c r="C43" i="5"/>
  <c r="F48" i="7" l="1"/>
  <c r="F47" i="7"/>
  <c r="F89" i="3" l="1"/>
  <c r="C94" i="3"/>
  <c r="F86" i="3" l="1"/>
  <c r="F30" i="3"/>
  <c r="F43" i="3"/>
  <c r="F20" i="3"/>
  <c r="F90" i="3" l="1"/>
  <c r="F58" i="3" l="1"/>
  <c r="F33" i="3"/>
  <c r="F18" i="3"/>
  <c r="F85" i="3"/>
  <c r="F14" i="3"/>
  <c r="G18" i="2" l="1"/>
  <c r="F18" i="2" l="1"/>
  <c r="E18" i="2"/>
  <c r="I48" i="5"/>
  <c r="H43" i="5"/>
  <c r="G43" i="5"/>
  <c r="F43" i="5"/>
  <c r="E43" i="5"/>
  <c r="D43" i="5"/>
  <c r="C50" i="7"/>
  <c r="E50" i="7"/>
  <c r="F45" i="7" s="1"/>
  <c r="D50" i="7"/>
  <c r="F45" i="3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63" i="3"/>
  <c r="F73" i="3"/>
  <c r="F48" i="3"/>
  <c r="F32" i="3"/>
  <c r="F87" i="3"/>
  <c r="F22" i="3"/>
  <c r="F69" i="3"/>
  <c r="F53" i="3"/>
  <c r="F17" i="3"/>
  <c r="F47" i="3"/>
  <c r="F67" i="3"/>
  <c r="F59" i="3"/>
  <c r="F51" i="3"/>
  <c r="F42" i="3"/>
  <c r="F29" i="3"/>
  <c r="F79" i="3"/>
  <c r="F26" i="3"/>
  <c r="F83" i="3"/>
  <c r="F75" i="3"/>
  <c r="F61" i="3"/>
  <c r="F31" i="3"/>
  <c r="F52" i="3"/>
  <c r="F78" i="3"/>
  <c r="F16" i="3"/>
  <c r="F72" i="3"/>
  <c r="F71" i="3"/>
  <c r="I43" i="5"/>
  <c r="I44" i="5"/>
  <c r="F70" i="3"/>
  <c r="F38" i="3"/>
  <c r="F81" i="3"/>
  <c r="F49" i="3"/>
  <c r="F62" i="3"/>
  <c r="F93" i="3"/>
  <c r="F65" i="3"/>
  <c r="F84" i="3"/>
  <c r="F46" i="3"/>
  <c r="F41" i="3"/>
  <c r="F57" i="3"/>
  <c r="F28" i="3"/>
  <c r="F27" i="3"/>
  <c r="F82" i="3"/>
  <c r="F76" i="3"/>
  <c r="F55" i="3"/>
  <c r="F23" i="3"/>
  <c r="F80" i="3"/>
  <c r="F64" i="3"/>
  <c r="F68" i="3"/>
  <c r="F44" i="3"/>
  <c r="F91" i="3"/>
  <c r="F34" i="3"/>
  <c r="F77" i="3"/>
  <c r="F15" i="3"/>
  <c r="F40" i="3"/>
  <c r="F24" i="3"/>
  <c r="F37" i="3"/>
  <c r="F35" i="3"/>
  <c r="F50" i="3"/>
  <c r="F60" i="3"/>
  <c r="F19" i="3"/>
  <c r="F74" i="3"/>
  <c r="F54" i="3"/>
  <c r="F39" i="3"/>
  <c r="F56" i="3"/>
  <c r="F66" i="3"/>
  <c r="F92" i="3" l="1"/>
  <c r="F88" i="3" l="1"/>
  <c r="F94" i="3" s="1"/>
  <c r="H101" i="5"/>
  <c r="G101" i="5"/>
  <c r="F101" i="5"/>
  <c r="E101" i="5"/>
  <c r="D101" i="5"/>
  <c r="C101" i="5"/>
  <c r="I102" i="5" l="1"/>
  <c r="I101" i="5"/>
  <c r="I144" i="6"/>
  <c r="D11" i="7" l="1"/>
  <c r="F11" i="2"/>
  <c r="F50" i="7" l="1"/>
  <c r="H144" i="6" l="1"/>
  <c r="G144" i="6"/>
  <c r="F144" i="6"/>
  <c r="J144" i="6" s="1"/>
  <c r="E144" i="6"/>
  <c r="D144" i="6"/>
  <c r="G11" i="6"/>
  <c r="F10" i="5"/>
  <c r="D11" i="3"/>
  <c r="J145" i="6" l="1"/>
</calcChain>
</file>

<file path=xl/sharedStrings.xml><?xml version="1.0" encoding="utf-8"?>
<sst xmlns="http://schemas.openxmlformats.org/spreadsheetml/2006/main" count="673" uniqueCount="279">
  <si>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</si>
  <si>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</si>
  <si>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</si>
  <si>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</si>
  <si>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</si>
  <si>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</si>
  <si>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</si>
  <si>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</si>
  <si>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</si>
  <si>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</si>
  <si>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</si>
  <si>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</si>
  <si>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</si>
  <si>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</si>
  <si>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</si>
  <si>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</si>
  <si>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</si>
  <si>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</si>
  <si>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</si>
  <si>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</si>
  <si>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</si>
  <si>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</si>
  <si>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</si>
  <si>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</si>
  <si>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</si>
  <si>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</si>
  <si>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</si>
  <si>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</si>
  <si>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</si>
  <si>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</si>
  <si>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</si>
  <si>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</si>
  <si>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</si>
  <si>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</si>
  <si>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</si>
  <si>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</si>
  <si>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</si>
  <si>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</si>
  <si>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</si>
  <si>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</si>
  <si>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</si>
  <si>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</si>
  <si>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</si>
  <si>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</si>
  <si>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</si>
  <si>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</si>
  <si>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</si>
  <si>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</si>
  <si>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</si>
  <si>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</si>
  <si>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</si>
  <si>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</si>
  <si>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</si>
  <si>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</si>
  <si>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</si>
  <si>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</si>
  <si>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</si>
  <si>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</si>
  <si>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</si>
  <si>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</si>
  <si>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</si>
  <si>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</si>
  <si>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</si>
  <si>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</si>
  <si>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</si>
  <si>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</si>
  <si>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</si>
  <si>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</si>
  <si>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</si>
  <si>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</si>
  <si>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</si>
  <si>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</si>
  <si>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</si>
  <si>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</si>
  <si>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</si>
  <si>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</si>
  <si>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</si>
  <si>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</si>
  <si>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</si>
  <si>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</si>
  <si>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</si>
  <si>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</si>
  <si>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</si>
  <si>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</si>
  <si>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</si>
  <si>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</si>
  <si>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</si>
  <si>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</si>
  <si>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</si>
  <si>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</si>
  <si>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</si>
  <si>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</si>
  <si>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</si>
  <si>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</si>
  <si>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</si>
  <si>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</si>
  <si>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</si>
  <si>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</si>
  <si>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</si>
  <si>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</si>
  <si>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</si>
  <si>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</si>
  <si>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</si>
  <si>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</si>
  <si>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</si>
  <si>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</si>
  <si>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</si>
  <si>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</si>
  <si>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</si>
  <si>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</si>
  <si>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</si>
  <si>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</si>
  <si>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</si>
  <si>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</si>
  <si>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</si>
  <si>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</si>
  <si>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</si>
  <si>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</si>
  <si>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</si>
  <si>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</si>
  <si>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</si>
  <si>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</si>
  <si>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</si>
  <si>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</si>
  <si>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</si>
  <si>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</si>
  <si>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</si>
  <si>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</si>
  <si>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</si>
  <si>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</si>
  <si>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</si>
  <si>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</si>
  <si>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</si>
  <si>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</si>
  <si>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</si>
  <si>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</si>
  <si>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</si>
  <si>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</si>
  <si>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</si>
  <si>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</si>
  <si>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</si>
  <si>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</si>
  <si>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</si>
  <si>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</si>
  <si>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</si>
  <si>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</si>
  <si>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</si>
  <si>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</si>
  <si>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</si>
  <si>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</si>
  <si>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</si>
  <si>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</si>
  <si>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</si>
  <si>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</si>
  <si>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</si>
  <si>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</si>
  <si>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</si>
  <si>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</si>
  <si>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</si>
  <si>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</si>
  <si>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</si>
  <si>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</si>
  <si>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</si>
  <si>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</si>
  <si>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</si>
  <si>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</si>
  <si>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</si>
  <si>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</si>
  <si>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</si>
  <si>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</si>
  <si>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</si>
  <si>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</si>
  <si>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</si>
  <si>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</si>
  <si>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</si>
  <si>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</si>
  <si>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</si>
  <si>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</si>
  <si>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</si>
  <si>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</si>
  <si>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</si>
  <si>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</si>
  <si>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</si>
  <si>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</si>
  <si>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</si>
  <si>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</si>
  <si>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</si>
  <si>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</si>
  <si>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</si>
  <si>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</si>
  <si>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</si>
  <si>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</si>
  <si>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</si>
  <si>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</si>
  <si>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</si>
  <si>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</si>
  <si>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</si>
  <si>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</si>
  <si>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</si>
  <si>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</si>
  <si>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</si>
  <si>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</si>
  <si>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</si>
  <si>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</si>
  <si>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</si>
  <si>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</si>
  <si>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</si>
  <si>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</si>
  <si>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</si>
  <si>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</si>
  <si>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</si>
  <si>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</si>
  <si>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</si>
  <si>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</si>
  <si>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</si>
  <si>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</si>
  <si>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</si>
  <si>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</si>
  <si>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</si>
  <si>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</si>
  <si>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</si>
  <si>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</si>
  <si>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</si>
  <si>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</si>
  <si>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</si>
  <si>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</si>
  <si>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</si>
  <si>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</si>
  <si>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</si>
  <si>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</si>
  <si>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</si>
  <si>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</si>
  <si>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</si>
  <si>
    <t xml:space="preserve">AS SILJE V 527      </t>
  </si>
  <si>
    <t xml:space="preserve">ARTEMIS 0PS21N1RC   </t>
  </si>
  <si>
    <t xml:space="preserve">AS SILJE V529       </t>
  </si>
  <si>
    <t xml:space="preserve">ARTEMIS 0PS23N1RCN  </t>
  </si>
  <si>
    <t xml:space="preserve">IBERCONSA SA        </t>
  </si>
  <si>
    <t xml:space="preserve">NORDEX              </t>
  </si>
  <si>
    <t>MATERIALES</t>
  </si>
  <si>
    <t>ARGELIA</t>
  </si>
  <si>
    <t>SUDAFRICA</t>
  </si>
  <si>
    <t>ARTEMIS 0PS25N1RCN</t>
  </si>
  <si>
    <t>AS SILJE V531</t>
  </si>
  <si>
    <t>CONDOR BILBAO</t>
  </si>
  <si>
    <t>ARTEMIS 0PS27N1RCN</t>
  </si>
  <si>
    <t>ARTEMIS 0PS29N1RCN</t>
  </si>
  <si>
    <t>AS SILJE V533</t>
  </si>
  <si>
    <t>MV EEMSLIFT NADINE</t>
  </si>
  <si>
    <t>ESTONIA</t>
  </si>
  <si>
    <t xml:space="preserve">ESTONIA             </t>
  </si>
  <si>
    <t>ARTEMIS 0PS2DN1RCN</t>
  </si>
  <si>
    <t xml:space="preserve">ACONCAGUA BAY       </t>
  </si>
  <si>
    <t>AS SILJE V537</t>
  </si>
  <si>
    <t>ARTEMIS 0PS2FN1RCN</t>
  </si>
  <si>
    <t>RMS FRATERNITY</t>
  </si>
  <si>
    <t>TOKI ARROW</t>
  </si>
  <si>
    <t>ARTEMIS 0PS2HN1RCN</t>
  </si>
  <si>
    <t>AS SILJE V539</t>
  </si>
  <si>
    <t>CORESHIP OL</t>
  </si>
  <si>
    <t>AROMA MANZ</t>
  </si>
  <si>
    <t xml:space="preserve">JCMORG              </t>
  </si>
  <si>
    <t xml:space="preserve">JCPORG              </t>
  </si>
  <si>
    <t>LIBANO</t>
  </si>
  <si>
    <t xml:space="preserve">AROMA MANZ          </t>
  </si>
  <si>
    <t xml:space="preserve">JUGOS S.A.          </t>
  </si>
  <si>
    <t xml:space="preserve">ARTEMIS 0PS2JN1RCN  </t>
  </si>
  <si>
    <t>BBC ECHO</t>
  </si>
  <si>
    <t xml:space="preserve">ARTEMIS 0PS2LN1RC   </t>
  </si>
  <si>
    <t xml:space="preserve">AS SILJE V541       </t>
  </si>
  <si>
    <t xml:space="preserve">ARTEMIS 0PS2NN1RCN  </t>
  </si>
  <si>
    <t>JORDANIA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</si>
  <si>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30/11/2025</t>
    </r>
  </si>
  <si>
    <t xml:space="preserve">ARTEMIS 0PS2PN1RCN  </t>
  </si>
  <si>
    <t xml:space="preserve">AS SILJE V543       </t>
  </si>
  <si>
    <t xml:space="preserve">IBERCONSA           </t>
  </si>
  <si>
    <t xml:space="preserve">ARGENOVA            </t>
  </si>
  <si>
    <t xml:space="preserve">UCRANIA             </t>
  </si>
  <si>
    <t>UCRANIA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</si>
</sst>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  <font>
      <b/>
      <sz val="9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7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169" fontId="26" fillId="0" borderId="0" xfId="8" applyNumberFormat="1" applyFont="1" applyBorder="1" applyAlignment="1" applyProtection="1">
      <alignment horizontal="right" vertical="center"/>
    </xf>
    <xf numFmtId="168" fontId="50" fillId="0" borderId="0" xfId="2" applyNumberFormat="1" applyFont="1" applyBorder="1" applyAlignment="1" applyProtection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74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3" totalsRowShown="0" headerRowDxfId="21" headerRowBorderDxfId="20" tableBorderDxfId="19">
  <sortState xmlns:xlrd2="http://schemas.microsoft.com/office/spreadsheetml/2017/richdata2" ref="B14:F93">
    <sortCondition descending="1" ref="E14:E93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+E14/$E$94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100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43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6" t="s">
        <v>18</v>
      </c>
      <c r="B11" s="86"/>
      <c r="C11" s="86"/>
      <c r="D11" s="86"/>
      <c r="E11" s="86"/>
      <c r="F11" s="86"/>
      <c r="G11" s="86"/>
      <c r="H11" s="86"/>
    </row>
    <row r="13" spans="1:8" ht="15.75" x14ac:dyDescent="0.25">
      <c r="C13" s="88" t="s">
        <v>272</v>
      </c>
      <c r="D13" s="89"/>
      <c r="E13" s="89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90" t="s">
        <v>24</v>
      </c>
      <c r="B43" s="90"/>
      <c r="C43" s="90"/>
      <c r="D43" s="90"/>
      <c r="E43" s="90"/>
      <c r="F43" s="90"/>
      <c r="G43" s="90"/>
    </row>
    <row r="44" spans="1:10" x14ac:dyDescent="0.2">
      <c r="A44" s="87" t="s">
        <v>1</v>
      </c>
      <c r="B44" s="87"/>
      <c r="C44" s="87"/>
      <c r="D44" s="87"/>
      <c r="E44" s="87"/>
      <c r="F44" s="87"/>
      <c r="G44" s="87"/>
    </row>
    <row r="45" spans="1:10" x14ac:dyDescent="0.2">
      <c r="A45" s="87" t="s">
        <v>2</v>
      </c>
      <c r="B45" s="87"/>
      <c r="C45" s="87"/>
      <c r="D45" s="87"/>
      <c r="E45" s="87"/>
      <c r="F45" s="87"/>
      <c r="G45" s="87"/>
    </row>
    <row r="46" spans="1:10" x14ac:dyDescent="0.2">
      <c r="A46" s="87" t="s">
        <v>3</v>
      </c>
      <c r="B46" s="87"/>
      <c r="C46" s="87"/>
      <c r="D46" s="87"/>
      <c r="E46" s="87"/>
      <c r="F46" s="87"/>
      <c r="G46" s="87"/>
    </row>
    <row r="47" spans="1:10" x14ac:dyDescent="0.2">
      <c r="A47" s="87" t="s">
        <v>4</v>
      </c>
      <c r="B47" s="87"/>
      <c r="C47" s="87"/>
      <c r="D47" s="87"/>
      <c r="E47" s="87"/>
      <c r="F47" s="87"/>
      <c r="G47" s="87"/>
    </row>
    <row r="48" spans="1:10" x14ac:dyDescent="0.2">
      <c r="A48" s="87" t="s">
        <v>5</v>
      </c>
      <c r="B48" s="87"/>
      <c r="C48" s="87"/>
      <c r="D48" s="87"/>
      <c r="E48" s="87"/>
      <c r="F48" s="87"/>
      <c r="G48" s="87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81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91" t="s">
        <v>25</v>
      </c>
      <c r="C10" s="91"/>
      <c r="D10" s="91"/>
      <c r="E10" s="91"/>
      <c r="F10" s="91"/>
      <c r="G10" s="91"/>
      <c r="H10" s="91"/>
    </row>
    <row r="11" spans="2:8" x14ac:dyDescent="0.2">
      <c r="B11" s="25"/>
      <c r="C11" s="26"/>
      <c r="D11" s="26"/>
      <c r="E11" s="26"/>
      <c r="F11" s="92" t="str">
        <f>+Principal!C13</f>
        <v>datos al 30/11/2025</v>
      </c>
      <c r="G11" s="92"/>
      <c r="H11" s="92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121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122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123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124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125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126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127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128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129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179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180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181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183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182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193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194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195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196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197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198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199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219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220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221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222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s="30" customFormat="1" ht="20.100000000000001" customHeight="1" x14ac:dyDescent="0.2">
      <c r="B47" s="78">
        <v>34</v>
      </c>
      <c r="C47" s="79" t="s">
        <v>233</v>
      </c>
      <c r="D47" s="81">
        <v>45849</v>
      </c>
      <c r="E47" s="78">
        <v>2160</v>
      </c>
      <c r="F47" s="78">
        <v>70478</v>
      </c>
      <c r="G47" s="78">
        <v>3414</v>
      </c>
      <c r="H47" s="78" t="s">
        <v>34</v>
      </c>
    </row>
    <row r="48" spans="2:8" s="30" customFormat="1" ht="20.100000000000001" customHeight="1" x14ac:dyDescent="0.2">
      <c r="B48" s="78">
        <v>35</v>
      </c>
      <c r="C48" s="79" t="s">
        <v>234</v>
      </c>
      <c r="D48" s="81">
        <v>45856</v>
      </c>
      <c r="E48" s="78">
        <v>2564</v>
      </c>
      <c r="F48" s="78">
        <v>136376</v>
      </c>
      <c r="G48" s="78">
        <v>3782</v>
      </c>
      <c r="H48" s="78" t="s">
        <v>34</v>
      </c>
    </row>
    <row r="49" spans="2:8" s="30" customFormat="1" ht="20.100000000000001" customHeight="1" x14ac:dyDescent="0.2">
      <c r="B49" s="78">
        <v>36</v>
      </c>
      <c r="C49" s="79" t="s">
        <v>235</v>
      </c>
      <c r="D49" s="81">
        <v>45862</v>
      </c>
      <c r="E49" s="78">
        <v>1584</v>
      </c>
      <c r="F49" s="78">
        <v>60629</v>
      </c>
      <c r="G49" s="78">
        <v>2489</v>
      </c>
      <c r="H49" s="78" t="s">
        <v>34</v>
      </c>
    </row>
    <row r="50" spans="2:8" s="30" customFormat="1" ht="20.100000000000001" customHeight="1" x14ac:dyDescent="0.2">
      <c r="B50" s="78">
        <v>37</v>
      </c>
      <c r="C50" s="79" t="s">
        <v>236</v>
      </c>
      <c r="D50" s="81">
        <v>45868</v>
      </c>
      <c r="E50" s="78">
        <v>470</v>
      </c>
      <c r="F50" s="78">
        <v>16400</v>
      </c>
      <c r="G50" s="78">
        <v>661</v>
      </c>
      <c r="H50" s="78" t="s">
        <v>34</v>
      </c>
    </row>
    <row r="51" spans="2:8" s="30" customFormat="1" ht="20.100000000000001" customHeight="1" x14ac:dyDescent="0.2">
      <c r="B51" s="78">
        <v>38</v>
      </c>
      <c r="C51" s="79" t="s">
        <v>242</v>
      </c>
      <c r="D51" s="81">
        <v>45875</v>
      </c>
      <c r="E51" s="78">
        <v>1596</v>
      </c>
      <c r="F51" s="78">
        <v>35580</v>
      </c>
      <c r="G51" s="78">
        <v>2167</v>
      </c>
      <c r="H51" s="78" t="s">
        <v>34</v>
      </c>
    </row>
    <row r="52" spans="2:8" s="30" customFormat="1" ht="20.100000000000001" customHeight="1" x14ac:dyDescent="0.2">
      <c r="B52" s="78">
        <v>39</v>
      </c>
      <c r="C52" s="79" t="s">
        <v>243</v>
      </c>
      <c r="D52" s="81">
        <v>45877</v>
      </c>
      <c r="E52" s="78">
        <v>1280</v>
      </c>
      <c r="F52" s="78">
        <v>67769</v>
      </c>
      <c r="G52" s="78">
        <v>2135</v>
      </c>
      <c r="H52" s="78" t="s">
        <v>34</v>
      </c>
    </row>
    <row r="53" spans="2:8" s="30" customFormat="1" ht="20.100000000000001" customHeight="1" x14ac:dyDescent="0.2">
      <c r="B53" s="78">
        <v>40</v>
      </c>
      <c r="C53" s="79" t="s">
        <v>244</v>
      </c>
      <c r="D53" s="81">
        <v>45878</v>
      </c>
      <c r="E53" s="78">
        <v>0</v>
      </c>
      <c r="F53" s="78">
        <v>3</v>
      </c>
      <c r="G53" s="78">
        <v>39</v>
      </c>
      <c r="H53" s="78" t="s">
        <v>34</v>
      </c>
    </row>
    <row r="54" spans="2:8" s="30" customFormat="1" ht="20.100000000000001" customHeight="1" x14ac:dyDescent="0.2">
      <c r="B54" s="78">
        <v>41</v>
      </c>
      <c r="C54" s="79" t="s">
        <v>245</v>
      </c>
      <c r="D54" s="81">
        <v>45882</v>
      </c>
      <c r="E54" s="78">
        <v>1936</v>
      </c>
      <c r="F54" s="78">
        <v>52936</v>
      </c>
      <c r="G54" s="78">
        <v>2685</v>
      </c>
      <c r="H54" s="78" t="s">
        <v>34</v>
      </c>
    </row>
    <row r="55" spans="2:8" s="30" customFormat="1" ht="20.100000000000001" customHeight="1" x14ac:dyDescent="0.2">
      <c r="B55" s="78">
        <v>42</v>
      </c>
      <c r="C55" s="79" t="s">
        <v>246</v>
      </c>
      <c r="D55" s="81">
        <v>45888</v>
      </c>
      <c r="E55" s="78">
        <v>838</v>
      </c>
      <c r="F55" s="78">
        <v>45082</v>
      </c>
      <c r="G55" s="78">
        <v>1223</v>
      </c>
      <c r="H55" s="78" t="s">
        <v>34</v>
      </c>
    </row>
    <row r="56" spans="2:8" s="30" customFormat="1" ht="20.100000000000001" customHeight="1" x14ac:dyDescent="0.2">
      <c r="B56" s="78">
        <v>43</v>
      </c>
      <c r="C56" s="79" t="s">
        <v>247</v>
      </c>
      <c r="D56" s="81">
        <v>45891</v>
      </c>
      <c r="E56" s="78">
        <v>1086</v>
      </c>
      <c r="F56" s="78">
        <v>15506</v>
      </c>
      <c r="G56" s="78">
        <v>1461</v>
      </c>
      <c r="H56" s="78" t="s">
        <v>34</v>
      </c>
    </row>
    <row r="57" spans="2:8" s="30" customFormat="1" ht="20.100000000000001" customHeight="1" x14ac:dyDescent="0.2">
      <c r="B57" s="78">
        <v>44</v>
      </c>
      <c r="C57" s="79" t="s">
        <v>248</v>
      </c>
      <c r="D57" s="81">
        <v>45894</v>
      </c>
      <c r="E57" s="78">
        <v>0</v>
      </c>
      <c r="F57" s="78">
        <v>4</v>
      </c>
      <c r="G57" s="78">
        <v>158.5</v>
      </c>
      <c r="H57" s="78" t="s">
        <v>34</v>
      </c>
    </row>
    <row r="58" spans="2:8" s="30" customFormat="1" ht="20.100000000000001" customHeight="1" x14ac:dyDescent="0.2">
      <c r="B58" s="78">
        <v>45</v>
      </c>
      <c r="C58" s="79" t="s">
        <v>251</v>
      </c>
      <c r="D58" s="81">
        <v>45904</v>
      </c>
      <c r="E58" s="78">
        <v>1392</v>
      </c>
      <c r="F58" s="78">
        <v>75462</v>
      </c>
      <c r="G58" s="78">
        <v>2057</v>
      </c>
      <c r="H58" s="78" t="s">
        <v>34</v>
      </c>
    </row>
    <row r="59" spans="2:8" s="30" customFormat="1" ht="20.100000000000001" customHeight="1" x14ac:dyDescent="0.2">
      <c r="B59" s="78">
        <v>46</v>
      </c>
      <c r="C59" s="79" t="s">
        <v>252</v>
      </c>
      <c r="D59" s="81">
        <v>45905</v>
      </c>
      <c r="E59" s="78">
        <v>6051</v>
      </c>
      <c r="F59" s="78">
        <v>6210</v>
      </c>
      <c r="G59" s="78">
        <v>9748</v>
      </c>
      <c r="H59" s="78" t="s">
        <v>39</v>
      </c>
    </row>
    <row r="60" spans="2:8" s="30" customFormat="1" ht="20.100000000000001" customHeight="1" x14ac:dyDescent="0.2">
      <c r="B60" s="78">
        <v>47</v>
      </c>
      <c r="C60" s="79" t="s">
        <v>253</v>
      </c>
      <c r="D60" s="81">
        <v>45908</v>
      </c>
      <c r="E60" s="78">
        <v>786</v>
      </c>
      <c r="F60" s="78">
        <v>73099</v>
      </c>
      <c r="G60" s="78">
        <v>1714</v>
      </c>
      <c r="H60" s="78" t="s">
        <v>34</v>
      </c>
    </row>
    <row r="61" spans="2:8" s="30" customFormat="1" ht="20.100000000000001" customHeight="1" x14ac:dyDescent="0.2">
      <c r="B61" s="78">
        <v>48</v>
      </c>
      <c r="C61" s="79" t="s">
        <v>254</v>
      </c>
      <c r="D61" s="81">
        <v>45913</v>
      </c>
      <c r="E61" s="78">
        <v>1732</v>
      </c>
      <c r="F61" s="78">
        <v>61204</v>
      </c>
      <c r="G61" s="78">
        <v>2427</v>
      </c>
      <c r="H61" s="78" t="s">
        <v>34</v>
      </c>
    </row>
    <row r="62" spans="2:8" s="30" customFormat="1" ht="20.100000000000001" customHeight="1" x14ac:dyDescent="0.2">
      <c r="B62" s="78">
        <v>49</v>
      </c>
      <c r="C62" s="79" t="s">
        <v>255</v>
      </c>
      <c r="D62" s="81">
        <v>45917</v>
      </c>
      <c r="E62" s="78">
        <v>0</v>
      </c>
      <c r="F62" s="78">
        <v>155</v>
      </c>
      <c r="G62" s="78">
        <v>1654</v>
      </c>
      <c r="H62" s="78" t="s">
        <v>34</v>
      </c>
    </row>
    <row r="63" spans="2:8" s="30" customFormat="1" ht="20.100000000000001" customHeight="1" x14ac:dyDescent="0.2">
      <c r="B63" s="78">
        <v>50</v>
      </c>
      <c r="C63" s="79" t="s">
        <v>256</v>
      </c>
      <c r="D63" s="81">
        <v>45922</v>
      </c>
      <c r="E63" s="78">
        <v>0</v>
      </c>
      <c r="F63" s="78">
        <v>6</v>
      </c>
      <c r="G63" s="78">
        <v>153</v>
      </c>
      <c r="H63" s="78" t="s">
        <v>34</v>
      </c>
    </row>
    <row r="64" spans="2:8" s="30" customFormat="1" ht="20.100000000000001" customHeight="1" x14ac:dyDescent="0.2">
      <c r="B64" s="78">
        <v>51</v>
      </c>
      <c r="C64" s="79" t="s">
        <v>257</v>
      </c>
      <c r="D64" s="81">
        <v>45923</v>
      </c>
      <c r="E64" s="78">
        <v>1151</v>
      </c>
      <c r="F64" s="78">
        <v>46277</v>
      </c>
      <c r="G64" s="78">
        <v>1635</v>
      </c>
      <c r="H64" s="78" t="s">
        <v>34</v>
      </c>
    </row>
    <row r="65" spans="2:9" s="30" customFormat="1" ht="20.100000000000001" customHeight="1" x14ac:dyDescent="0.2">
      <c r="B65" s="78">
        <v>52</v>
      </c>
      <c r="C65" s="79" t="s">
        <v>258</v>
      </c>
      <c r="D65" s="81">
        <v>45925</v>
      </c>
      <c r="E65" s="78">
        <v>1772</v>
      </c>
      <c r="F65" s="78">
        <v>90326</v>
      </c>
      <c r="G65" s="78">
        <v>3090</v>
      </c>
      <c r="H65" s="78" t="s">
        <v>34</v>
      </c>
    </row>
    <row r="66" spans="2:9" s="30" customFormat="1" ht="20.100000000000001" customHeight="1" x14ac:dyDescent="0.2">
      <c r="B66" s="78">
        <v>53</v>
      </c>
      <c r="C66" s="79" t="s">
        <v>259</v>
      </c>
      <c r="D66" s="81">
        <v>45925</v>
      </c>
      <c r="E66" s="78">
        <v>1987</v>
      </c>
      <c r="F66" s="78">
        <v>1176</v>
      </c>
      <c r="G66" s="78">
        <v>7998</v>
      </c>
      <c r="H66" s="78" t="s">
        <v>39</v>
      </c>
    </row>
    <row r="67" spans="2:9" s="30" customFormat="1" ht="20.100000000000001" customHeight="1" x14ac:dyDescent="0.2">
      <c r="B67" s="78">
        <v>54</v>
      </c>
      <c r="C67" s="79" t="s">
        <v>266</v>
      </c>
      <c r="D67" s="81">
        <v>45933</v>
      </c>
      <c r="E67" s="78">
        <v>1565</v>
      </c>
      <c r="F67" s="78">
        <v>71045</v>
      </c>
      <c r="G67" s="78">
        <v>2254</v>
      </c>
      <c r="H67" s="78" t="s">
        <v>34</v>
      </c>
    </row>
    <row r="68" spans="2:9" s="30" customFormat="1" ht="20.100000000000001" customHeight="1" x14ac:dyDescent="0.2">
      <c r="B68" s="78">
        <v>55</v>
      </c>
      <c r="C68" s="79" t="s">
        <v>267</v>
      </c>
      <c r="D68" s="81">
        <v>45940</v>
      </c>
      <c r="E68" s="78">
        <v>0</v>
      </c>
      <c r="F68" s="78">
        <v>12</v>
      </c>
      <c r="G68" s="78">
        <v>161</v>
      </c>
      <c r="H68" s="78" t="s">
        <v>34</v>
      </c>
    </row>
    <row r="69" spans="2:9" s="30" customFormat="1" ht="20.100000000000001" customHeight="1" x14ac:dyDescent="0.2">
      <c r="B69" s="78">
        <v>56</v>
      </c>
      <c r="C69" s="79" t="s">
        <v>268</v>
      </c>
      <c r="D69" s="81">
        <v>45944</v>
      </c>
      <c r="E69" s="78">
        <v>1062</v>
      </c>
      <c r="F69" s="78">
        <v>59476</v>
      </c>
      <c r="G69" s="78">
        <v>1661</v>
      </c>
      <c r="H69" s="78" t="s">
        <v>34</v>
      </c>
    </row>
    <row r="70" spans="2:9" s="30" customFormat="1" ht="20.100000000000001" customHeight="1" x14ac:dyDescent="0.2">
      <c r="B70" s="78">
        <v>57</v>
      </c>
      <c r="C70" s="79" t="s">
        <v>269</v>
      </c>
      <c r="D70" s="81">
        <v>45948</v>
      </c>
      <c r="E70" s="78">
        <v>524</v>
      </c>
      <c r="F70" s="78">
        <v>50780</v>
      </c>
      <c r="G70" s="78">
        <v>1218</v>
      </c>
      <c r="H70" s="78" t="s">
        <v>34</v>
      </c>
    </row>
    <row r="71" spans="2:9" s="30" customFormat="1" ht="20.100000000000001" customHeight="1" x14ac:dyDescent="0.2">
      <c r="B71" s="78">
        <v>58</v>
      </c>
      <c r="C71" s="79" t="s">
        <v>270</v>
      </c>
      <c r="D71" s="81">
        <v>45954</v>
      </c>
      <c r="E71" s="78">
        <v>2237</v>
      </c>
      <c r="F71" s="78">
        <v>134510</v>
      </c>
      <c r="G71" s="78">
        <v>3491</v>
      </c>
      <c r="H71" s="78" t="s">
        <v>34</v>
      </c>
    </row>
    <row r="72" spans="2:9" ht="20.100000000000001" customHeight="1" x14ac:dyDescent="0.2">
      <c r="B72" s="78">
        <v>59</v>
      </c>
      <c r="C72" s="79" t="s">
        <v>273</v>
      </c>
      <c r="D72" s="81">
        <v>45962</v>
      </c>
      <c r="E72" s="78">
        <v>2288</v>
      </c>
      <c r="F72" s="78">
        <v>113780</v>
      </c>
      <c r="G72" s="78">
        <v>3336</v>
      </c>
      <c r="H72" s="78" t="s">
        <v>34</v>
      </c>
    </row>
    <row r="73" spans="2:9" ht="20.100000000000001" customHeight="1" x14ac:dyDescent="0.2">
      <c r="B73" s="78">
        <v>60</v>
      </c>
      <c r="C73" s="79" t="s">
        <v>274</v>
      </c>
      <c r="D73" s="81">
        <v>45970</v>
      </c>
      <c r="E73" s="78">
        <v>990</v>
      </c>
      <c r="F73" s="78">
        <v>62838</v>
      </c>
      <c r="G73" s="78">
        <v>1660</v>
      </c>
      <c r="H73" s="78" t="s">
        <v>34</v>
      </c>
    </row>
    <row r="74" spans="2:9" ht="20.100000000000001" customHeight="1" x14ac:dyDescent="0.2">
      <c r="B74" s="23"/>
      <c r="C74" s="23"/>
      <c r="D74" s="37" t="s">
        <v>19</v>
      </c>
      <c r="E74" s="36">
        <f>SUBTOTAL(109,E14:E73)</f>
        <v>157232</v>
      </c>
      <c r="F74" s="36">
        <f>SUBTOTAL(109,F14:F73)</f>
        <v>9898144</v>
      </c>
      <c r="G74" s="36">
        <f>SUBTOTAL(109,G14:G73)</f>
        <v>218648.5</v>
      </c>
      <c r="H74" s="37"/>
    </row>
    <row r="76" spans="2:9" x14ac:dyDescent="0.2">
      <c r="E76" s="5"/>
      <c r="F76" s="5"/>
      <c r="G76" s="5"/>
    </row>
    <row r="77" spans="2:9" x14ac:dyDescent="0.2">
      <c r="E77" s="5"/>
      <c r="F77" s="5"/>
      <c r="G77" s="5"/>
      <c r="I77" s="6"/>
    </row>
    <row r="78" spans="2:9" x14ac:dyDescent="0.2">
      <c r="F78" s="5"/>
    </row>
    <row r="81" spans="7:8" x14ac:dyDescent="0.2">
      <c r="G81" s="6"/>
      <c r="H81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4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1" t="s">
        <v>26</v>
      </c>
      <c r="C10" s="91"/>
      <c r="D10" s="91"/>
      <c r="E10" s="91"/>
      <c r="F10" s="91"/>
      <c r="G10" s="32"/>
      <c r="H10" s="32"/>
    </row>
    <row r="11" spans="2:17" x14ac:dyDescent="0.2">
      <c r="B11" s="2"/>
      <c r="C11" s="2"/>
      <c r="D11" s="93" t="str">
        <f>Principal!C13</f>
        <v>datos al 30/11/2025</v>
      </c>
      <c r="E11" s="93"/>
      <c r="F11" s="93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36</v>
      </c>
      <c r="C14" s="60">
        <v>23657</v>
      </c>
      <c r="D14" s="60">
        <v>1385440</v>
      </c>
      <c r="E14" s="60">
        <v>35548</v>
      </c>
      <c r="F14" s="61">
        <f t="shared" ref="F14:F45" si="0">+E14/$E$94</f>
        <v>0.18170294114640306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35</v>
      </c>
      <c r="C15" s="60">
        <v>22490</v>
      </c>
      <c r="D15" s="60">
        <v>129176</v>
      </c>
      <c r="E15" s="60">
        <v>28947</v>
      </c>
      <c r="F15" s="61">
        <f t="shared" si="0"/>
        <v>0.14796205236201557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44</v>
      </c>
      <c r="C16" s="60">
        <v>15260</v>
      </c>
      <c r="D16" s="60">
        <v>1239704</v>
      </c>
      <c r="E16" s="60">
        <v>15518</v>
      </c>
      <c r="F16" s="61">
        <f t="shared" si="0"/>
        <v>7.9319968513274511E-2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43</v>
      </c>
      <c r="C17" s="60">
        <v>11677</v>
      </c>
      <c r="D17" s="60">
        <v>908344</v>
      </c>
      <c r="E17" s="60">
        <v>13326</v>
      </c>
      <c r="F17" s="61">
        <f t="shared" si="0"/>
        <v>6.8115601263558201E-2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45</v>
      </c>
      <c r="C18" s="60">
        <v>12100</v>
      </c>
      <c r="D18" s="60">
        <v>949124</v>
      </c>
      <c r="E18" s="60">
        <v>13149</v>
      </c>
      <c r="F18" s="61">
        <f t="shared" si="0"/>
        <v>6.7210869054069255E-2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 t="shared" si="0"/>
        <v>4.3166460503583151E-2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 t="shared" si="0"/>
        <v>4.29057749516965E-2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151</v>
      </c>
      <c r="C21" s="84">
        <v>4443</v>
      </c>
      <c r="D21" s="84">
        <v>4610</v>
      </c>
      <c r="E21" s="84">
        <v>7155</v>
      </c>
      <c r="F21" s="85">
        <f t="shared" si="0"/>
        <v>3.657264948527382E-2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46</v>
      </c>
      <c r="C22" s="60">
        <v>5709</v>
      </c>
      <c r="D22" s="60">
        <v>466813</v>
      </c>
      <c r="E22" s="60">
        <v>6749</v>
      </c>
      <c r="F22" s="61">
        <f t="shared" si="0"/>
        <v>3.4497388032999725E-2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50</v>
      </c>
      <c r="C23" s="60">
        <v>6029</v>
      </c>
      <c r="D23" s="60">
        <v>538544</v>
      </c>
      <c r="E23" s="60">
        <v>6687</v>
      </c>
      <c r="F23" s="61">
        <f t="shared" si="0"/>
        <v>3.4180476185608114E-2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51</v>
      </c>
      <c r="C24" s="60">
        <v>5994</v>
      </c>
      <c r="D24" s="60">
        <v>516477</v>
      </c>
      <c r="E24" s="60">
        <v>6450</v>
      </c>
      <c r="F24" s="61">
        <f t="shared" si="0"/>
        <v>3.2969055091546635E-2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265</v>
      </c>
      <c r="C25" s="84">
        <v>3018</v>
      </c>
      <c r="D25" s="84">
        <v>3018</v>
      </c>
      <c r="E25" s="84">
        <v>4871</v>
      </c>
      <c r="F25" s="85">
        <f t="shared" si="0"/>
        <v>2.4898025945879636E-2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53</v>
      </c>
      <c r="C26" s="60">
        <v>3740</v>
      </c>
      <c r="D26" s="60">
        <v>255080</v>
      </c>
      <c r="E26" s="60">
        <v>4547</v>
      </c>
      <c r="F26" s="61">
        <f t="shared" si="0"/>
        <v>2.324190596918799E-2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58</v>
      </c>
      <c r="C27" s="60">
        <v>3676</v>
      </c>
      <c r="D27" s="60">
        <v>332724</v>
      </c>
      <c r="E27" s="60">
        <v>4434</v>
      </c>
      <c r="F27" s="61">
        <f t="shared" si="0"/>
        <v>2.2664308569909732E-2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48</v>
      </c>
      <c r="C28" s="60">
        <v>3329</v>
      </c>
      <c r="D28" s="60">
        <v>295566</v>
      </c>
      <c r="E28" s="60">
        <v>3829</v>
      </c>
      <c r="F28" s="61">
        <f t="shared" si="0"/>
        <v>1.9571862317136753E-2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52</v>
      </c>
      <c r="C29" s="60">
        <v>3023</v>
      </c>
      <c r="D29" s="60">
        <v>207794</v>
      </c>
      <c r="E29" s="60">
        <v>3609</v>
      </c>
      <c r="F29" s="61">
        <f t="shared" si="0"/>
        <v>1.8447336407037489E-2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56</v>
      </c>
      <c r="C30" s="60">
        <v>2919</v>
      </c>
      <c r="D30" s="60">
        <v>262465</v>
      </c>
      <c r="E30" s="60">
        <v>3109</v>
      </c>
      <c r="F30" s="61">
        <f t="shared" si="0"/>
        <v>1.589159570226643E-2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57</v>
      </c>
      <c r="C31" s="60">
        <v>2319</v>
      </c>
      <c r="D31" s="60">
        <v>175928</v>
      </c>
      <c r="E31" s="60">
        <v>2745</v>
      </c>
      <c r="F31" s="61">
        <f t="shared" si="0"/>
        <v>1.4031016469193101E-2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201</v>
      </c>
      <c r="C32" s="60">
        <v>0</v>
      </c>
      <c r="D32" s="60">
        <v>188035</v>
      </c>
      <c r="E32" s="60">
        <v>2475</v>
      </c>
      <c r="F32" s="61">
        <f t="shared" si="0"/>
        <v>1.265091648861673E-2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60</v>
      </c>
      <c r="C33" s="60">
        <v>1685</v>
      </c>
      <c r="D33" s="60">
        <v>113278</v>
      </c>
      <c r="E33" s="60">
        <v>1943</v>
      </c>
      <c r="F33" s="61">
        <f t="shared" si="0"/>
        <v>9.9316083787403271E-3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55</v>
      </c>
      <c r="C34" s="60">
        <v>1375</v>
      </c>
      <c r="D34" s="60">
        <v>103909</v>
      </c>
      <c r="E34" s="60">
        <v>1664</v>
      </c>
      <c r="F34" s="61">
        <f t="shared" si="0"/>
        <v>8.5055050654780761E-3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59</v>
      </c>
      <c r="C35" s="60">
        <v>1086</v>
      </c>
      <c r="D35" s="60">
        <v>79244</v>
      </c>
      <c r="E35" s="60">
        <v>1266</v>
      </c>
      <c r="F35" s="61">
        <f t="shared" si="0"/>
        <v>6.4711354644803156E-3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54</v>
      </c>
      <c r="C36" s="60">
        <v>911</v>
      </c>
      <c r="D36" s="60">
        <v>45523</v>
      </c>
      <c r="E36" s="60">
        <v>1121</v>
      </c>
      <c r="F36" s="61">
        <f t="shared" si="0"/>
        <v>5.7299706600967091E-3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237</v>
      </c>
      <c r="C37" s="60">
        <v>0</v>
      </c>
      <c r="D37" s="60">
        <v>73402</v>
      </c>
      <c r="E37" s="60">
        <v>1076</v>
      </c>
      <c r="F37" s="61">
        <f t="shared" si="0"/>
        <v>5.4999539966673139E-3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61</v>
      </c>
      <c r="C38" s="60">
        <v>683</v>
      </c>
      <c r="D38" s="60">
        <v>58107</v>
      </c>
      <c r="E38" s="60">
        <v>779</v>
      </c>
      <c r="F38" s="61">
        <f t="shared" si="0"/>
        <v>3.9818440180333066E-3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223</v>
      </c>
      <c r="C39" s="60">
        <v>0</v>
      </c>
      <c r="D39" s="60">
        <v>30</v>
      </c>
      <c r="E39" s="60">
        <v>743</v>
      </c>
      <c r="F39" s="61">
        <f t="shared" si="0"/>
        <v>3.7978306872897905E-3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184</v>
      </c>
      <c r="C40" s="60">
        <v>420</v>
      </c>
      <c r="D40" s="60">
        <v>18400</v>
      </c>
      <c r="E40" s="60">
        <v>549</v>
      </c>
      <c r="F40" s="61">
        <f t="shared" si="0"/>
        <v>2.8062032938386203E-3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200</v>
      </c>
      <c r="C41" s="60">
        <v>0</v>
      </c>
      <c r="D41" s="60">
        <v>36767</v>
      </c>
      <c r="E41" s="60">
        <v>476</v>
      </c>
      <c r="F41" s="61">
        <f t="shared" si="0"/>
        <v>2.4330651509420461E-3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238</v>
      </c>
      <c r="C42" s="60">
        <v>108</v>
      </c>
      <c r="D42" s="60">
        <v>502</v>
      </c>
      <c r="E42" s="60">
        <v>429</v>
      </c>
      <c r="F42" s="61">
        <f t="shared" si="0"/>
        <v>2.1928255246935666E-3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70</v>
      </c>
      <c r="C43" s="60">
        <v>352</v>
      </c>
      <c r="D43" s="60">
        <v>28952</v>
      </c>
      <c r="E43" s="60">
        <v>401</v>
      </c>
      <c r="F43" s="61">
        <f t="shared" si="0"/>
        <v>2.0497040452263876E-3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71</v>
      </c>
      <c r="C44" s="60">
        <v>309</v>
      </c>
      <c r="D44" s="60">
        <v>29145</v>
      </c>
      <c r="E44" s="60">
        <v>367</v>
      </c>
      <c r="F44" s="61">
        <f t="shared" si="0"/>
        <v>1.8759136773019557E-3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68</v>
      </c>
      <c r="C45" s="60">
        <v>300</v>
      </c>
      <c r="D45" s="60">
        <v>34434</v>
      </c>
      <c r="E45" s="60">
        <v>320</v>
      </c>
      <c r="F45" s="61">
        <f t="shared" si="0"/>
        <v>1.6356740510534763E-3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133</v>
      </c>
      <c r="C46" s="60">
        <v>266</v>
      </c>
      <c r="D46" s="60">
        <v>15436</v>
      </c>
      <c r="E46" s="60">
        <v>306</v>
      </c>
      <c r="F46" s="61">
        <f t="shared" ref="F46:F77" si="1">+E46/$E$94</f>
        <v>1.5641133113198868E-3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131</v>
      </c>
      <c r="C47" s="60">
        <v>215</v>
      </c>
      <c r="D47" s="60">
        <v>215</v>
      </c>
      <c r="E47" s="60">
        <v>263</v>
      </c>
      <c r="F47" s="61">
        <f t="shared" si="1"/>
        <v>1.3443196107095759E-3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75</v>
      </c>
      <c r="C48" s="60">
        <v>200</v>
      </c>
      <c r="D48" s="60">
        <v>25600</v>
      </c>
      <c r="E48" s="60">
        <v>241</v>
      </c>
      <c r="F48" s="61">
        <f t="shared" si="1"/>
        <v>1.2318670196996495E-3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66</v>
      </c>
      <c r="C49" s="60">
        <v>200</v>
      </c>
      <c r="D49" s="60">
        <v>13090</v>
      </c>
      <c r="E49" s="60">
        <v>218</v>
      </c>
      <c r="F49" s="61">
        <f t="shared" si="1"/>
        <v>1.1143029472801807E-3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73</v>
      </c>
      <c r="C50" s="60">
        <v>180</v>
      </c>
      <c r="D50" s="60">
        <v>21600</v>
      </c>
      <c r="E50" s="60">
        <v>211</v>
      </c>
      <c r="F50" s="61">
        <f t="shared" si="1"/>
        <v>1.0785225774133859E-3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202</v>
      </c>
      <c r="C51" s="60">
        <v>90</v>
      </c>
      <c r="D51" s="60">
        <v>90</v>
      </c>
      <c r="E51" s="60">
        <v>188</v>
      </c>
      <c r="F51" s="61">
        <f t="shared" si="1"/>
        <v>9.6095850499391738E-4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72</v>
      </c>
      <c r="C52" s="60">
        <v>160</v>
      </c>
      <c r="D52" s="60">
        <v>19549</v>
      </c>
      <c r="E52" s="60">
        <v>187</v>
      </c>
      <c r="F52" s="61">
        <f t="shared" si="1"/>
        <v>9.5584702358437524E-4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130</v>
      </c>
      <c r="C53" s="60">
        <v>162</v>
      </c>
      <c r="D53" s="60">
        <v>17376</v>
      </c>
      <c r="E53" s="60">
        <v>156</v>
      </c>
      <c r="F53" s="61">
        <f t="shared" si="1"/>
        <v>7.9739109988856969E-4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69</v>
      </c>
      <c r="C54" s="60">
        <v>132</v>
      </c>
      <c r="D54" s="60">
        <v>7392</v>
      </c>
      <c r="E54" s="60">
        <v>152</v>
      </c>
      <c r="F54" s="61">
        <f t="shared" si="1"/>
        <v>7.7694517425040124E-4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62</v>
      </c>
      <c r="C55" s="60">
        <v>142</v>
      </c>
      <c r="D55" s="60">
        <v>13916</v>
      </c>
      <c r="E55" s="60">
        <v>142</v>
      </c>
      <c r="F55" s="61">
        <f t="shared" si="1"/>
        <v>7.2583036015498007E-4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64</v>
      </c>
      <c r="C56" s="60">
        <v>100</v>
      </c>
      <c r="D56" s="60">
        <v>9810</v>
      </c>
      <c r="E56" s="60">
        <v>137</v>
      </c>
      <c r="F56" s="61">
        <f t="shared" si="1"/>
        <v>7.0027295310726959E-4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74</v>
      </c>
      <c r="C57" s="60">
        <v>120</v>
      </c>
      <c r="D57" s="60">
        <v>13799</v>
      </c>
      <c r="E57" s="60">
        <v>132</v>
      </c>
      <c r="F57" s="61">
        <f t="shared" si="1"/>
        <v>6.74715546059559E-4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275</v>
      </c>
      <c r="C58" s="60">
        <v>100</v>
      </c>
      <c r="D58" s="60">
        <v>9378</v>
      </c>
      <c r="E58" s="60">
        <v>131</v>
      </c>
      <c r="F58" s="61">
        <f t="shared" si="1"/>
        <v>6.6960406465001686E-4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63</v>
      </c>
      <c r="C59" s="60">
        <v>112</v>
      </c>
      <c r="D59" s="60">
        <v>5992</v>
      </c>
      <c r="E59" s="60">
        <v>120</v>
      </c>
      <c r="F59" s="61">
        <f t="shared" si="1"/>
        <v>6.1337776914505366E-4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132</v>
      </c>
      <c r="C60" s="60">
        <v>120</v>
      </c>
      <c r="D60" s="60">
        <v>13086</v>
      </c>
      <c r="E60" s="60">
        <v>120</v>
      </c>
      <c r="F60" s="61">
        <f t="shared" si="1"/>
        <v>6.1337776914505366E-4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204</v>
      </c>
      <c r="C61" s="60">
        <v>118</v>
      </c>
      <c r="D61" s="60">
        <v>5782</v>
      </c>
      <c r="E61" s="60">
        <v>112</v>
      </c>
      <c r="F61" s="61">
        <f t="shared" si="1"/>
        <v>5.7248591786871676E-4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224</v>
      </c>
      <c r="C62" s="60">
        <v>107</v>
      </c>
      <c r="D62" s="60">
        <v>10486</v>
      </c>
      <c r="E62" s="60">
        <v>107</v>
      </c>
      <c r="F62" s="61">
        <f t="shared" si="1"/>
        <v>5.4692851082100617E-4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67</v>
      </c>
      <c r="C63" s="60">
        <v>106</v>
      </c>
      <c r="D63" s="60">
        <v>10388</v>
      </c>
      <c r="E63" s="60">
        <v>106</v>
      </c>
      <c r="F63" s="61">
        <f t="shared" si="1"/>
        <v>5.4181702941146403E-4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65</v>
      </c>
      <c r="C64" s="60">
        <v>87</v>
      </c>
      <c r="D64" s="60">
        <v>5019</v>
      </c>
      <c r="E64" s="60">
        <v>103</v>
      </c>
      <c r="F64" s="61">
        <f t="shared" si="1"/>
        <v>5.2648258518283773E-4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134</v>
      </c>
      <c r="C65" s="60">
        <v>99</v>
      </c>
      <c r="D65" s="60">
        <v>9009</v>
      </c>
      <c r="E65" s="60">
        <v>92</v>
      </c>
      <c r="F65" s="61">
        <f t="shared" si="1"/>
        <v>4.7025628967787447E-4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135</v>
      </c>
      <c r="C66" s="60">
        <v>80</v>
      </c>
      <c r="D66" s="60">
        <v>8976</v>
      </c>
      <c r="E66" s="60">
        <v>85</v>
      </c>
      <c r="F66" s="61">
        <f t="shared" si="1"/>
        <v>4.3447591981107966E-4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138</v>
      </c>
      <c r="C67" s="60">
        <v>60</v>
      </c>
      <c r="D67" s="60">
        <v>5887</v>
      </c>
      <c r="E67" s="60">
        <v>82</v>
      </c>
      <c r="F67" s="61">
        <f t="shared" si="1"/>
        <v>4.1914147558245329E-4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144</v>
      </c>
      <c r="C68" s="60">
        <v>60</v>
      </c>
      <c r="D68" s="60">
        <v>5850</v>
      </c>
      <c r="E68" s="60">
        <v>82</v>
      </c>
      <c r="F68" s="61">
        <f t="shared" si="1"/>
        <v>4.1914147558245329E-4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136</v>
      </c>
      <c r="C69" s="60">
        <v>80</v>
      </c>
      <c r="D69" s="60">
        <v>8778</v>
      </c>
      <c r="E69" s="60">
        <v>79</v>
      </c>
      <c r="F69" s="61">
        <f t="shared" si="1"/>
        <v>4.0380703135382698E-4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79</v>
      </c>
      <c r="C70" s="60">
        <v>60</v>
      </c>
      <c r="D70" s="60">
        <v>7200</v>
      </c>
      <c r="E70" s="60">
        <v>70</v>
      </c>
      <c r="F70" s="61">
        <f t="shared" si="1"/>
        <v>3.5780369866794795E-4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148</v>
      </c>
      <c r="C71" s="60">
        <v>67</v>
      </c>
      <c r="D71" s="60">
        <v>5313</v>
      </c>
      <c r="E71" s="60">
        <v>69</v>
      </c>
      <c r="F71" s="61">
        <f t="shared" si="1"/>
        <v>3.5269221725840581E-4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225</v>
      </c>
      <c r="C72" s="60">
        <v>0</v>
      </c>
      <c r="D72" s="60">
        <v>3</v>
      </c>
      <c r="E72" s="60">
        <v>67</v>
      </c>
      <c r="F72" s="61">
        <f t="shared" si="1"/>
        <v>3.4246925443932159E-4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137</v>
      </c>
      <c r="C73" s="60">
        <v>60</v>
      </c>
      <c r="D73" s="60">
        <v>7046</v>
      </c>
      <c r="E73" s="60">
        <v>64</v>
      </c>
      <c r="F73" s="61">
        <f t="shared" si="1"/>
        <v>3.2713481021069528E-4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139</v>
      </c>
      <c r="C74" s="60">
        <v>40</v>
      </c>
      <c r="D74" s="60">
        <v>3820</v>
      </c>
      <c r="E74" s="60">
        <v>53</v>
      </c>
      <c r="F74" s="61">
        <f t="shared" si="1"/>
        <v>2.7090851470573202E-4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77</v>
      </c>
      <c r="C75" s="60">
        <v>40</v>
      </c>
      <c r="D75" s="60">
        <v>2520</v>
      </c>
      <c r="E75" s="60">
        <v>52</v>
      </c>
      <c r="F75" s="61">
        <f t="shared" si="1"/>
        <v>2.6579703329618988E-4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78</v>
      </c>
      <c r="C76" s="60">
        <v>40</v>
      </c>
      <c r="D76" s="60">
        <v>5120</v>
      </c>
      <c r="E76" s="60">
        <v>49</v>
      </c>
      <c r="F76" s="61">
        <f t="shared" si="1"/>
        <v>2.5046258906756357E-4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203</v>
      </c>
      <c r="C77" s="60">
        <v>40</v>
      </c>
      <c r="D77" s="60">
        <v>40</v>
      </c>
      <c r="E77" s="60">
        <v>48</v>
      </c>
      <c r="F77" s="61">
        <f t="shared" si="1"/>
        <v>2.4535110765802143E-4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185</v>
      </c>
      <c r="C78" s="60">
        <v>40</v>
      </c>
      <c r="D78" s="60">
        <v>4614</v>
      </c>
      <c r="E78" s="60">
        <v>43</v>
      </c>
      <c r="F78" s="61">
        <f t="shared" ref="F78:F109" si="2">+E78/$E$94</f>
        <v>2.1979370061031087E-4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140</v>
      </c>
      <c r="C79" s="60">
        <v>40</v>
      </c>
      <c r="D79" s="60">
        <v>4560</v>
      </c>
      <c r="E79" s="60">
        <v>41</v>
      </c>
      <c r="F79" s="61">
        <f t="shared" si="2"/>
        <v>2.0957073779122665E-4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141</v>
      </c>
      <c r="C80" s="60">
        <v>40</v>
      </c>
      <c r="D80" s="60">
        <v>4776</v>
      </c>
      <c r="E80" s="60">
        <v>41</v>
      </c>
      <c r="F80" s="61">
        <f t="shared" si="2"/>
        <v>2.0957073779122665E-4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226</v>
      </c>
      <c r="C81" s="60">
        <v>44</v>
      </c>
      <c r="D81" s="60">
        <v>4004</v>
      </c>
      <c r="E81" s="60">
        <v>41</v>
      </c>
      <c r="F81" s="61">
        <f t="shared" si="2"/>
        <v>2.0957073779122665E-4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80</v>
      </c>
      <c r="C82" s="60">
        <v>40</v>
      </c>
      <c r="D82" s="60">
        <v>4560</v>
      </c>
      <c r="E82" s="60">
        <v>41</v>
      </c>
      <c r="F82" s="61">
        <f t="shared" si="2"/>
        <v>2.0957073779122665E-4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142</v>
      </c>
      <c r="C83" s="60">
        <v>40</v>
      </c>
      <c r="D83" s="60">
        <v>4080</v>
      </c>
      <c r="E83" s="60">
        <v>37</v>
      </c>
      <c r="F83" s="61">
        <f t="shared" si="2"/>
        <v>1.891248121530582E-4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143</v>
      </c>
      <c r="C84" s="60">
        <v>40</v>
      </c>
      <c r="D84" s="60">
        <v>4080</v>
      </c>
      <c r="E84" s="60">
        <v>37</v>
      </c>
      <c r="F84" s="61">
        <f t="shared" si="2"/>
        <v>1.891248121530582E-4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186</v>
      </c>
      <c r="C85" s="60">
        <v>20</v>
      </c>
      <c r="D85" s="60">
        <v>1952</v>
      </c>
      <c r="E85" s="60">
        <v>27</v>
      </c>
      <c r="F85" s="61">
        <f t="shared" si="2"/>
        <v>1.3800999805763705E-4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76</v>
      </c>
      <c r="C86" s="60">
        <v>20</v>
      </c>
      <c r="D86" s="60">
        <v>1902</v>
      </c>
      <c r="E86" s="60">
        <v>27</v>
      </c>
      <c r="F86" s="61">
        <f t="shared" si="2"/>
        <v>1.3800999805763705E-4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276</v>
      </c>
      <c r="C87" s="60">
        <v>20</v>
      </c>
      <c r="D87" s="60">
        <v>1958</v>
      </c>
      <c r="E87" s="60">
        <v>27</v>
      </c>
      <c r="F87" s="61">
        <f t="shared" si="2"/>
        <v>1.3800999805763705E-4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145</v>
      </c>
      <c r="C88" s="60">
        <v>21</v>
      </c>
      <c r="D88" s="60">
        <v>1176</v>
      </c>
      <c r="E88" s="60">
        <v>24</v>
      </c>
      <c r="F88" s="61">
        <f t="shared" si="2"/>
        <v>1.2267555382901072E-4</v>
      </c>
      <c r="I88" s="33"/>
      <c r="J88" s="34"/>
      <c r="K88" s="34"/>
      <c r="L88" s="34"/>
      <c r="N88" s="33"/>
      <c r="O88" s="34"/>
      <c r="P88" s="34"/>
      <c r="Q88" s="34"/>
    </row>
    <row r="89" spans="2:17" s="24" customFormat="1" ht="20.100000000000001" customHeight="1" x14ac:dyDescent="0.2">
      <c r="B89" s="59" t="s">
        <v>187</v>
      </c>
      <c r="C89" s="60">
        <v>20</v>
      </c>
      <c r="D89" s="60">
        <v>2400</v>
      </c>
      <c r="E89" s="60">
        <v>24</v>
      </c>
      <c r="F89" s="61">
        <f t="shared" si="2"/>
        <v>1.2267555382901072E-4</v>
      </c>
      <c r="I89" s="33"/>
      <c r="J89" s="34"/>
      <c r="K89" s="34"/>
      <c r="L89" s="34"/>
      <c r="N89" s="33"/>
      <c r="O89" s="34"/>
      <c r="P89" s="34"/>
      <c r="Q89" s="34"/>
    </row>
    <row r="90" spans="2:17" s="24" customFormat="1" ht="20.100000000000001" customHeight="1" x14ac:dyDescent="0.2">
      <c r="B90" s="59" t="s">
        <v>146</v>
      </c>
      <c r="C90" s="60">
        <v>20</v>
      </c>
      <c r="D90" s="60">
        <v>2400</v>
      </c>
      <c r="E90" s="60">
        <v>22</v>
      </c>
      <c r="F90" s="61">
        <f t="shared" si="2"/>
        <v>1.1245259100992649E-4</v>
      </c>
      <c r="I90" s="33"/>
      <c r="J90" s="34"/>
      <c r="K90" s="34"/>
      <c r="L90" s="34"/>
      <c r="N90" s="33"/>
      <c r="O90" s="34"/>
      <c r="P90" s="34"/>
      <c r="Q90" s="34"/>
    </row>
    <row r="91" spans="2:17" ht="20.100000000000001" customHeight="1" x14ac:dyDescent="0.2">
      <c r="B91" s="59" t="s">
        <v>147</v>
      </c>
      <c r="C91" s="60">
        <v>20</v>
      </c>
      <c r="D91" s="60">
        <v>2160</v>
      </c>
      <c r="E91" s="60">
        <v>22</v>
      </c>
      <c r="F91" s="61">
        <f t="shared" si="2"/>
        <v>1.1245259100992649E-4</v>
      </c>
    </row>
    <row r="92" spans="2:17" ht="20.100000000000001" customHeight="1" x14ac:dyDescent="0.2">
      <c r="B92" s="59" t="s">
        <v>149</v>
      </c>
      <c r="C92" s="60">
        <v>20</v>
      </c>
      <c r="D92" s="60">
        <v>2184</v>
      </c>
      <c r="E92" s="60">
        <v>20</v>
      </c>
      <c r="F92" s="61">
        <f t="shared" si="2"/>
        <v>1.0222962819084227E-4</v>
      </c>
    </row>
    <row r="93" spans="2:17" x14ac:dyDescent="0.2">
      <c r="B93" s="59" t="s">
        <v>150</v>
      </c>
      <c r="C93" s="60">
        <v>20</v>
      </c>
      <c r="D93" s="60">
        <v>2160</v>
      </c>
      <c r="E93" s="60">
        <v>19</v>
      </c>
      <c r="F93" s="61">
        <f t="shared" si="2"/>
        <v>9.7118146781300155E-5</v>
      </c>
    </row>
    <row r="94" spans="2:17" ht="20.100000000000001" customHeight="1" x14ac:dyDescent="0.2">
      <c r="B94" s="75" t="s">
        <v>19</v>
      </c>
      <c r="C94" s="76">
        <f>SUBTOTAL(109,Tabla3[PALLETS])</f>
        <v>155245</v>
      </c>
      <c r="D94" s="76">
        <f>SUM(D14:D93)</f>
        <v>9891262</v>
      </c>
      <c r="E94" s="76">
        <f>SUM(E14:E93)</f>
        <v>195638</v>
      </c>
      <c r="F94" s="82">
        <f>SUBTOTAL(109,F14:F93)</f>
        <v>1.0000000000000004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1" t="s">
        <v>27</v>
      </c>
      <c r="C10" s="91"/>
      <c r="D10" s="91"/>
      <c r="E10" s="91"/>
      <c r="F10" s="91"/>
      <c r="G10" s="32"/>
      <c r="H10" s="32"/>
    </row>
    <row r="11" spans="2:17" x14ac:dyDescent="0.2">
      <c r="B11" s="2"/>
      <c r="C11" s="2"/>
      <c r="D11" s="93" t="str">
        <f>Principal!C13</f>
        <v>datos al 30/11/2025</v>
      </c>
      <c r="E11" s="93"/>
      <c r="F11" s="93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70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71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133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66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69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204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224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67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65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134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148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77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226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75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145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2"/>
  <sheetViews>
    <sheetView showGridLines="0" zoomScale="106" zoomScaleNormal="106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5" t="s">
        <v>28</v>
      </c>
      <c r="C9" s="95"/>
      <c r="D9" s="95"/>
      <c r="E9" s="95"/>
      <c r="F9" s="95"/>
      <c r="G9" s="95"/>
      <c r="H9" s="95"/>
      <c r="I9" s="95"/>
      <c r="J9" s="11"/>
    </row>
    <row r="10" spans="2:19" x14ac:dyDescent="0.2">
      <c r="B10" s="9"/>
      <c r="C10" s="9"/>
      <c r="D10" s="9"/>
      <c r="E10" s="9"/>
      <c r="F10" s="96" t="str">
        <f>+CONCATENATE(MID(Principal!C13,1,14)," de ambas temporadas")</f>
        <v>datos al 30/11 de ambas temporadas</v>
      </c>
      <c r="G10" s="96"/>
      <c r="H10" s="96"/>
      <c r="I10" s="96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260</v>
      </c>
      <c r="C14" s="67">
        <v>0</v>
      </c>
      <c r="D14" s="67">
        <v>0</v>
      </c>
      <c r="E14" s="67">
        <v>0</v>
      </c>
      <c r="F14" s="68">
        <v>60</v>
      </c>
      <c r="G14" s="69">
        <v>60</v>
      </c>
      <c r="H14" s="69">
        <v>73</v>
      </c>
      <c r="I14" s="71" t="s">
        <v>37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152</v>
      </c>
      <c r="C15" s="67">
        <v>0</v>
      </c>
      <c r="D15" s="67">
        <v>34438</v>
      </c>
      <c r="E15" s="67">
        <v>446</v>
      </c>
      <c r="F15" s="68">
        <v>0</v>
      </c>
      <c r="G15" s="69">
        <v>37127</v>
      </c>
      <c r="H15" s="69">
        <v>464</v>
      </c>
      <c r="I15" s="70">
        <f>(+H15-E15)/E15</f>
        <v>4.0358744394618833E-2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81</v>
      </c>
      <c r="C16" s="67">
        <v>60</v>
      </c>
      <c r="D16" s="67">
        <v>3404</v>
      </c>
      <c r="E16" s="67">
        <v>57</v>
      </c>
      <c r="F16" s="68">
        <v>0</v>
      </c>
      <c r="G16" s="69">
        <v>0</v>
      </c>
      <c r="H16" s="69">
        <v>0</v>
      </c>
      <c r="I16" s="70">
        <f t="shared" ref="I16:I41" si="0">(+H16-E16)/E16</f>
        <v>-1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153</v>
      </c>
      <c r="C17" s="67">
        <v>99</v>
      </c>
      <c r="D17" s="67">
        <v>99</v>
      </c>
      <c r="E17" s="67">
        <v>134</v>
      </c>
      <c r="F17" s="68">
        <v>460</v>
      </c>
      <c r="G17" s="69">
        <v>18440</v>
      </c>
      <c r="H17" s="69">
        <v>597</v>
      </c>
      <c r="I17" s="70">
        <f t="shared" si="0"/>
        <v>3.455223880597015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84</v>
      </c>
      <c r="C18" s="67">
        <v>509</v>
      </c>
      <c r="D18" s="67">
        <v>61781</v>
      </c>
      <c r="E18" s="67">
        <v>560</v>
      </c>
      <c r="F18" s="68">
        <v>580</v>
      </c>
      <c r="G18" s="69">
        <v>69581</v>
      </c>
      <c r="H18" s="69">
        <v>664</v>
      </c>
      <c r="I18" s="70">
        <f t="shared" si="0"/>
        <v>0.18571428571428572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154</v>
      </c>
      <c r="C19" s="67">
        <v>0</v>
      </c>
      <c r="D19" s="67">
        <v>0</v>
      </c>
      <c r="E19" s="67">
        <v>0</v>
      </c>
      <c r="F19" s="68">
        <v>215</v>
      </c>
      <c r="G19" s="69">
        <v>215</v>
      </c>
      <c r="H19" s="69">
        <v>263</v>
      </c>
      <c r="I19" s="71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119</v>
      </c>
      <c r="C20" s="67">
        <v>5349</v>
      </c>
      <c r="D20" s="67">
        <v>5349</v>
      </c>
      <c r="E20" s="67">
        <v>8634</v>
      </c>
      <c r="F20" s="68">
        <v>3994</v>
      </c>
      <c r="G20" s="69">
        <v>3994</v>
      </c>
      <c r="H20" s="69">
        <v>6446</v>
      </c>
      <c r="I20" s="70">
        <f t="shared" si="0"/>
        <v>-0.25341672457725273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120</v>
      </c>
      <c r="C21" s="67">
        <v>4902</v>
      </c>
      <c r="D21" s="67">
        <v>5043</v>
      </c>
      <c r="E21" s="67">
        <v>7916</v>
      </c>
      <c r="F21" s="68">
        <v>2811</v>
      </c>
      <c r="G21" s="69">
        <v>2978</v>
      </c>
      <c r="H21" s="69">
        <v>4545</v>
      </c>
      <c r="I21" s="70">
        <f t="shared" si="0"/>
        <v>-0.42584638706417383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261</v>
      </c>
      <c r="C22" s="67">
        <v>378</v>
      </c>
      <c r="D22" s="67">
        <v>378</v>
      </c>
      <c r="E22" s="67">
        <v>610</v>
      </c>
      <c r="F22" s="68">
        <v>542</v>
      </c>
      <c r="G22" s="69">
        <v>542</v>
      </c>
      <c r="H22" s="69">
        <v>875</v>
      </c>
      <c r="I22" s="70">
        <f t="shared" si="0"/>
        <v>0.4344262295081967</v>
      </c>
      <c r="J22" s="12"/>
      <c r="L22" s="13"/>
      <c r="M22" s="3"/>
      <c r="N22" s="3"/>
      <c r="O22" s="13"/>
      <c r="P22" s="13"/>
      <c r="Q22" s="13"/>
      <c r="R22" s="13"/>
      <c r="S22" s="14"/>
    </row>
    <row r="23" spans="2:19" ht="20.100000000000001" customHeight="1" x14ac:dyDescent="0.2">
      <c r="B23" s="66" t="s">
        <v>262</v>
      </c>
      <c r="C23" s="67">
        <v>60</v>
      </c>
      <c r="D23" s="67">
        <v>60</v>
      </c>
      <c r="E23" s="67">
        <v>97</v>
      </c>
      <c r="F23" s="68">
        <v>54</v>
      </c>
      <c r="G23" s="69">
        <v>54</v>
      </c>
      <c r="H23" s="69">
        <v>87</v>
      </c>
      <c r="I23" s="70">
        <f t="shared" si="0"/>
        <v>-0.10309278350515463</v>
      </c>
      <c r="J23" s="12"/>
      <c r="L23" s="13"/>
      <c r="M23" s="3"/>
      <c r="N23" s="3"/>
      <c r="O23" s="13"/>
      <c r="P23" s="13"/>
      <c r="Q23" s="13"/>
      <c r="R23" s="13"/>
      <c r="S23" s="14"/>
    </row>
    <row r="24" spans="2:19" ht="20.100000000000001" customHeight="1" x14ac:dyDescent="0.2">
      <c r="B24" s="66" t="s">
        <v>155</v>
      </c>
      <c r="C24" s="67">
        <v>0</v>
      </c>
      <c r="D24" s="67">
        <v>0</v>
      </c>
      <c r="E24" s="67">
        <v>0</v>
      </c>
      <c r="F24" s="68">
        <v>109</v>
      </c>
      <c r="G24" s="69">
        <v>13080</v>
      </c>
      <c r="H24" s="69">
        <v>131</v>
      </c>
      <c r="I24" s="71" t="s">
        <v>37</v>
      </c>
      <c r="J24" s="12"/>
      <c r="L24" s="13"/>
      <c r="M24" s="3"/>
      <c r="N24" s="3"/>
      <c r="O24" s="13"/>
      <c r="P24" s="13"/>
      <c r="Q24" s="13"/>
      <c r="R24" s="13"/>
      <c r="S24" s="14"/>
    </row>
    <row r="25" spans="2:19" ht="20.100000000000001" customHeight="1" x14ac:dyDescent="0.2">
      <c r="B25" s="66" t="s">
        <v>85</v>
      </c>
      <c r="C25" s="67">
        <v>780</v>
      </c>
      <c r="D25" s="67">
        <v>376623</v>
      </c>
      <c r="E25" s="67">
        <v>5239</v>
      </c>
      <c r="F25" s="68">
        <v>420</v>
      </c>
      <c r="G25" s="69">
        <v>63656</v>
      </c>
      <c r="H25" s="69">
        <v>891</v>
      </c>
      <c r="I25" s="70">
        <f t="shared" si="0"/>
        <v>-0.82992937583508308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156</v>
      </c>
      <c r="C26" s="67">
        <v>300</v>
      </c>
      <c r="D26" s="67">
        <v>18936</v>
      </c>
      <c r="E26" s="67">
        <v>360</v>
      </c>
      <c r="F26" s="68">
        <v>0</v>
      </c>
      <c r="G26" s="69">
        <v>0</v>
      </c>
      <c r="H26" s="69">
        <v>0</v>
      </c>
      <c r="I26" s="70">
        <f t="shared" si="0"/>
        <v>-1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86</v>
      </c>
      <c r="C27" s="67">
        <v>12520</v>
      </c>
      <c r="D27" s="67">
        <v>754951</v>
      </c>
      <c r="E27" s="67">
        <v>12943</v>
      </c>
      <c r="F27" s="68">
        <v>12542</v>
      </c>
      <c r="G27" s="69">
        <v>739901</v>
      </c>
      <c r="H27" s="69">
        <v>12703</v>
      </c>
      <c r="I27" s="70">
        <f t="shared" si="0"/>
        <v>-1.8542841690489066E-2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205</v>
      </c>
      <c r="C28" s="67">
        <v>0</v>
      </c>
      <c r="D28" s="67">
        <v>5</v>
      </c>
      <c r="E28" s="67">
        <v>76</v>
      </c>
      <c r="F28" s="68">
        <v>0</v>
      </c>
      <c r="G28" s="69">
        <v>0</v>
      </c>
      <c r="H28" s="69">
        <v>0</v>
      </c>
      <c r="I28" s="70">
        <f t="shared" si="0"/>
        <v>-1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239</v>
      </c>
      <c r="C29" s="67">
        <v>0</v>
      </c>
      <c r="D29" s="67">
        <v>0</v>
      </c>
      <c r="E29" s="67">
        <v>0</v>
      </c>
      <c r="F29" s="68">
        <v>108</v>
      </c>
      <c r="G29" s="69">
        <v>502</v>
      </c>
      <c r="H29" s="69">
        <v>429</v>
      </c>
      <c r="I29" s="71" t="s">
        <v>37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188</v>
      </c>
      <c r="C30" s="67">
        <v>0</v>
      </c>
      <c r="D30" s="67">
        <v>0</v>
      </c>
      <c r="E30" s="67">
        <v>0</v>
      </c>
      <c r="F30" s="68">
        <v>7</v>
      </c>
      <c r="G30" s="69">
        <v>588</v>
      </c>
      <c r="H30" s="69">
        <v>7</v>
      </c>
      <c r="I30" s="71" t="s">
        <v>37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206</v>
      </c>
      <c r="C31" s="67">
        <v>100</v>
      </c>
      <c r="D31" s="67">
        <v>100</v>
      </c>
      <c r="E31" s="67">
        <v>209</v>
      </c>
      <c r="F31" s="68">
        <v>90</v>
      </c>
      <c r="G31" s="69">
        <v>90</v>
      </c>
      <c r="H31" s="69">
        <v>188</v>
      </c>
      <c r="I31" s="70">
        <f t="shared" si="0"/>
        <v>-0.10047846889952153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87</v>
      </c>
      <c r="C32" s="67">
        <v>212</v>
      </c>
      <c r="D32" s="67">
        <v>25141</v>
      </c>
      <c r="E32" s="67">
        <v>231</v>
      </c>
      <c r="F32" s="68">
        <v>373</v>
      </c>
      <c r="G32" s="69">
        <v>46029</v>
      </c>
      <c r="H32" s="69">
        <v>432</v>
      </c>
      <c r="I32" s="70">
        <f t="shared" si="0"/>
        <v>0.87012987012987009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88</v>
      </c>
      <c r="C33" s="67">
        <v>115530</v>
      </c>
      <c r="D33" s="67">
        <v>9061417</v>
      </c>
      <c r="E33" s="67">
        <v>135734</v>
      </c>
      <c r="F33" s="68">
        <v>85610</v>
      </c>
      <c r="G33" s="69">
        <v>7029078</v>
      </c>
      <c r="H33" s="69">
        <v>97147</v>
      </c>
      <c r="I33" s="70">
        <f t="shared" si="0"/>
        <v>-0.28428396717108462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82</v>
      </c>
      <c r="C34" s="67">
        <v>0</v>
      </c>
      <c r="D34" s="67">
        <v>195529</v>
      </c>
      <c r="E34" s="67">
        <v>2765</v>
      </c>
      <c r="F34" s="68">
        <v>0</v>
      </c>
      <c r="G34" s="69">
        <v>237978</v>
      </c>
      <c r="H34" s="69">
        <v>3241</v>
      </c>
      <c r="I34" s="70">
        <f t="shared" si="0"/>
        <v>0.17215189873417722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89</v>
      </c>
      <c r="C35" s="67">
        <v>17570</v>
      </c>
      <c r="D35" s="67">
        <v>46532</v>
      </c>
      <c r="E35" s="67">
        <v>22468</v>
      </c>
      <c r="F35" s="68">
        <v>20455</v>
      </c>
      <c r="G35" s="69">
        <v>116521</v>
      </c>
      <c r="H35" s="69">
        <v>26309</v>
      </c>
      <c r="I35" s="70">
        <f t="shared" si="0"/>
        <v>0.17095424603881076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90</v>
      </c>
      <c r="C36" s="67">
        <v>9016</v>
      </c>
      <c r="D36" s="67">
        <v>540960</v>
      </c>
      <c r="E36" s="67">
        <v>13578</v>
      </c>
      <c r="F36" s="68">
        <v>23657</v>
      </c>
      <c r="G36" s="69">
        <v>1385440</v>
      </c>
      <c r="H36" s="69">
        <v>35548</v>
      </c>
      <c r="I36" s="70">
        <f t="shared" si="0"/>
        <v>1.6180586242451023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227</v>
      </c>
      <c r="C37" s="67">
        <v>240</v>
      </c>
      <c r="D37" s="67">
        <v>960</v>
      </c>
      <c r="E37" s="67">
        <v>295</v>
      </c>
      <c r="F37" s="68">
        <v>0</v>
      </c>
      <c r="G37" s="69">
        <v>0</v>
      </c>
      <c r="H37" s="69">
        <v>0</v>
      </c>
      <c r="I37" s="70">
        <f t="shared" si="0"/>
        <v>-1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207</v>
      </c>
      <c r="C38" s="67">
        <v>0</v>
      </c>
      <c r="D38" s="67">
        <v>6</v>
      </c>
      <c r="E38" s="67">
        <v>135</v>
      </c>
      <c r="F38" s="68">
        <v>0</v>
      </c>
      <c r="G38" s="69">
        <v>3</v>
      </c>
      <c r="H38" s="69">
        <v>67</v>
      </c>
      <c r="I38" s="70">
        <f t="shared" si="0"/>
        <v>-0.50370370370370365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91</v>
      </c>
      <c r="C39" s="67">
        <v>1624</v>
      </c>
      <c r="D39" s="67">
        <v>14250</v>
      </c>
      <c r="E39" s="67">
        <v>2431</v>
      </c>
      <c r="F39" s="68">
        <v>2035</v>
      </c>
      <c r="G39" s="69">
        <v>12655</v>
      </c>
      <c r="H39" s="69">
        <v>2638</v>
      </c>
      <c r="I39" s="70">
        <f t="shared" si="0"/>
        <v>8.5150143973673389E-2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66" t="s">
        <v>228</v>
      </c>
      <c r="C40" s="67">
        <v>0</v>
      </c>
      <c r="D40" s="67">
        <v>0</v>
      </c>
      <c r="E40" s="67">
        <v>0</v>
      </c>
      <c r="F40" s="68">
        <v>0</v>
      </c>
      <c r="G40" s="69">
        <v>30</v>
      </c>
      <c r="H40" s="69">
        <v>743</v>
      </c>
      <c r="I40" s="71" t="s">
        <v>37</v>
      </c>
      <c r="J40" s="15"/>
      <c r="L40" s="16"/>
      <c r="M40" s="17"/>
      <c r="N40" s="17"/>
      <c r="O40" s="4"/>
      <c r="P40" s="4"/>
      <c r="Q40" s="4"/>
      <c r="R40" s="4"/>
      <c r="S40" s="4"/>
    </row>
    <row r="41" spans="2:19" ht="20.100000000000001" customHeight="1" x14ac:dyDescent="0.2">
      <c r="B41" s="66" t="s">
        <v>92</v>
      </c>
      <c r="C41" s="67">
        <v>680</v>
      </c>
      <c r="D41" s="67">
        <v>76356</v>
      </c>
      <c r="E41" s="67">
        <v>684</v>
      </c>
      <c r="F41" s="68">
        <v>820</v>
      </c>
      <c r="G41" s="69">
        <v>89448</v>
      </c>
      <c r="H41" s="69">
        <v>807</v>
      </c>
      <c r="I41" s="70">
        <f t="shared" si="0"/>
        <v>0.17982456140350878</v>
      </c>
      <c r="J41" s="15"/>
      <c r="L41" s="16"/>
      <c r="M41" s="17"/>
      <c r="N41" s="17"/>
      <c r="O41" s="4"/>
      <c r="P41" s="4"/>
      <c r="Q41" s="4"/>
      <c r="R41" s="4"/>
      <c r="S41" s="4"/>
    </row>
    <row r="42" spans="2:19" ht="20.100000000000001" customHeight="1" x14ac:dyDescent="0.2">
      <c r="B42" s="66" t="s">
        <v>157</v>
      </c>
      <c r="C42" s="67">
        <v>260</v>
      </c>
      <c r="D42" s="67">
        <v>22120</v>
      </c>
      <c r="E42" s="67">
        <v>265</v>
      </c>
      <c r="F42" s="68">
        <v>303</v>
      </c>
      <c r="G42" s="69">
        <v>23272</v>
      </c>
      <c r="H42" s="69">
        <v>343</v>
      </c>
      <c r="I42" s="70">
        <f t="shared" ref="I16:I42" si="1">(+H42-E42)/E42</f>
        <v>0.29433962264150942</v>
      </c>
      <c r="J42" s="15"/>
      <c r="L42" s="16"/>
      <c r="M42" s="17"/>
      <c r="N42" s="17"/>
      <c r="O42" s="4"/>
      <c r="P42" s="4"/>
      <c r="Q42" s="4"/>
      <c r="R42" s="4"/>
      <c r="S42" s="4"/>
    </row>
    <row r="43" spans="2:19" ht="20.100000000000001" customHeight="1" x14ac:dyDescent="0.2">
      <c r="B43" s="44" t="s">
        <v>19</v>
      </c>
      <c r="C43" s="45">
        <f t="shared" ref="C43:H43" si="2">SUM(C14:C42)</f>
        <v>170189</v>
      </c>
      <c r="D43" s="45">
        <f t="shared" si="2"/>
        <v>11244438</v>
      </c>
      <c r="E43" s="45">
        <f t="shared" si="2"/>
        <v>215867</v>
      </c>
      <c r="F43" s="46">
        <f t="shared" si="2"/>
        <v>155245</v>
      </c>
      <c r="G43" s="47">
        <f t="shared" si="2"/>
        <v>9891262</v>
      </c>
      <c r="H43" s="47">
        <f t="shared" si="2"/>
        <v>195638</v>
      </c>
      <c r="I43" s="80">
        <f>+(H43-E43)/E43</f>
        <v>-9.3710479137617139E-2</v>
      </c>
      <c r="J43" s="19"/>
      <c r="L43" s="13"/>
      <c r="M43" s="20"/>
      <c r="N43" s="20"/>
      <c r="O43" s="20"/>
      <c r="P43" s="3"/>
      <c r="Q43" s="3"/>
      <c r="R43" s="3"/>
      <c r="S43" s="3"/>
    </row>
    <row r="44" spans="2:19" ht="16.5" customHeight="1" x14ac:dyDescent="0.2">
      <c r="B44" s="48"/>
      <c r="C44" s="49"/>
      <c r="D44" s="49"/>
      <c r="E44" s="49"/>
      <c r="F44" s="50"/>
      <c r="G44" s="94" t="s">
        <v>16</v>
      </c>
      <c r="H44" s="94"/>
      <c r="I44" s="51">
        <f>+(F43-C43)/C43</f>
        <v>-8.7808260228334378E-2</v>
      </c>
      <c r="J44" s="19"/>
      <c r="L44" s="13"/>
      <c r="M44" s="20"/>
      <c r="N44" s="20"/>
      <c r="O44" s="20"/>
      <c r="P44" s="3"/>
      <c r="S44" s="18"/>
    </row>
    <row r="45" spans="2:19" ht="16.5" customHeight="1" x14ac:dyDescent="0.2">
      <c r="B45" s="48"/>
      <c r="C45" s="49"/>
      <c r="D45" s="49"/>
      <c r="E45" s="49"/>
      <c r="F45" s="50"/>
      <c r="G45" s="74"/>
      <c r="H45" s="74"/>
      <c r="I45" s="77"/>
      <c r="J45" s="19"/>
      <c r="L45" s="13"/>
      <c r="M45" s="20"/>
      <c r="N45" s="20"/>
      <c r="O45" s="20"/>
      <c r="P45" s="3"/>
      <c r="S45" s="18"/>
    </row>
    <row r="46" spans="2:19" ht="16.5" customHeight="1" x14ac:dyDescent="0.2">
      <c r="B46" s="38"/>
      <c r="C46" s="39"/>
      <c r="D46" s="39"/>
      <c r="E46" s="40">
        <v>2024</v>
      </c>
      <c r="F46" s="38"/>
      <c r="G46" s="41"/>
      <c r="H46" s="41"/>
      <c r="I46" s="62">
        <v>2025</v>
      </c>
      <c r="J46" s="11"/>
      <c r="L46" s="13"/>
      <c r="M46" s="13"/>
      <c r="N46" s="13"/>
      <c r="O46" s="13"/>
      <c r="P46" s="13"/>
      <c r="Q46" s="13"/>
      <c r="R46" s="13"/>
      <c r="S46" s="14"/>
    </row>
    <row r="47" spans="2:19" ht="16.5" customHeight="1" x14ac:dyDescent="0.2">
      <c r="B47" s="42" t="s">
        <v>17</v>
      </c>
      <c r="C47" s="63" t="s">
        <v>20</v>
      </c>
      <c r="D47" s="63" t="s">
        <v>21</v>
      </c>
      <c r="E47" s="64" t="s">
        <v>22</v>
      </c>
      <c r="F47" s="65" t="s">
        <v>9</v>
      </c>
      <c r="G47" s="64" t="s">
        <v>10</v>
      </c>
      <c r="H47" s="64" t="s">
        <v>11</v>
      </c>
      <c r="I47" s="64" t="s">
        <v>23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118</v>
      </c>
      <c r="C48" s="67">
        <v>20</v>
      </c>
      <c r="D48" s="67">
        <v>4328</v>
      </c>
      <c r="E48" s="67">
        <v>49</v>
      </c>
      <c r="F48" s="68">
        <v>0</v>
      </c>
      <c r="G48" s="69">
        <v>2021</v>
      </c>
      <c r="H48" s="69">
        <v>25</v>
      </c>
      <c r="I48" s="70">
        <f>+(Tabla6[[#This Row],[TONELADAS]]-Tabla6[[#This Row],[TONS]])/Tabla6[[#This Row],[TONS]]</f>
        <v>-0.48979591836734693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93</v>
      </c>
      <c r="C49" s="67">
        <v>980</v>
      </c>
      <c r="D49" s="67">
        <v>90175</v>
      </c>
      <c r="E49" s="67">
        <v>1100</v>
      </c>
      <c r="F49" s="68">
        <v>1306</v>
      </c>
      <c r="G49" s="69">
        <v>122653</v>
      </c>
      <c r="H49" s="69">
        <v>1540</v>
      </c>
      <c r="I49" s="70">
        <f>+(Tabla6[[#This Row],[TONELADAS]]-Tabla6[[#This Row],[TONS]])/Tabla6[[#This Row],[TONS]]</f>
        <v>0.4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208</v>
      </c>
      <c r="C50" s="67">
        <v>108</v>
      </c>
      <c r="D50" s="67">
        <v>108</v>
      </c>
      <c r="E50" s="67">
        <v>162</v>
      </c>
      <c r="F50" s="68">
        <v>0</v>
      </c>
      <c r="G50" s="69">
        <v>0</v>
      </c>
      <c r="H50" s="69">
        <v>0</v>
      </c>
      <c r="I50" s="70">
        <f>+(Tabla6[[#This Row],[TONELADAS]]-Tabla6[[#This Row],[TONS]])/Tabla6[[#This Row],[TONS]]</f>
        <v>-1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158</v>
      </c>
      <c r="C51" s="67">
        <v>126</v>
      </c>
      <c r="D51" s="67">
        <v>9114</v>
      </c>
      <c r="E51" s="67">
        <v>134</v>
      </c>
      <c r="F51" s="68">
        <v>105</v>
      </c>
      <c r="G51" s="69">
        <v>8232</v>
      </c>
      <c r="H51" s="69">
        <v>115</v>
      </c>
      <c r="I51" s="70">
        <f>+(Tabla6[[#This Row],[TONELADAS]]-Tabla6[[#This Row],[TONS]])/Tabla6[[#This Row],[TONS]]</f>
        <v>-0.1417910447761194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240</v>
      </c>
      <c r="C52" s="67">
        <v>72</v>
      </c>
      <c r="D52" s="67">
        <v>4320</v>
      </c>
      <c r="E52" s="67">
        <v>108</v>
      </c>
      <c r="F52" s="68">
        <v>0</v>
      </c>
      <c r="G52" s="69">
        <v>0</v>
      </c>
      <c r="H52" s="69">
        <v>0</v>
      </c>
      <c r="I52" s="70">
        <f>+(Tabla6[[#This Row],[TONELADAS]]-Tabla6[[#This Row],[TONS]])/Tabla6[[#This Row],[TONS]]</f>
        <v>-1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209</v>
      </c>
      <c r="C53" s="67">
        <v>268</v>
      </c>
      <c r="D53" s="67">
        <v>9508</v>
      </c>
      <c r="E53" s="67">
        <v>388</v>
      </c>
      <c r="F53" s="68">
        <v>170</v>
      </c>
      <c r="G53" s="69">
        <v>8890</v>
      </c>
      <c r="H53" s="69">
        <v>250</v>
      </c>
      <c r="I53" s="70">
        <f>+(Tabla6[[#This Row],[TONELADAS]]-Tabla6[[#This Row],[TONS]])/Tabla6[[#This Row],[TONS]]</f>
        <v>-0.35567010309278352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94</v>
      </c>
      <c r="C54" s="67">
        <v>40096</v>
      </c>
      <c r="D54" s="67">
        <v>1426136</v>
      </c>
      <c r="E54" s="67">
        <v>52493</v>
      </c>
      <c r="F54" s="68">
        <v>42664</v>
      </c>
      <c r="G54" s="69">
        <v>1404669</v>
      </c>
      <c r="H54" s="69">
        <v>59681</v>
      </c>
      <c r="I54" s="70">
        <f>+(Tabla6[[#This Row],[TONELADAS]]-Tabla6[[#This Row],[TONS]])/Tabla6[[#This Row],[TONS]]</f>
        <v>0.13693254338673727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95</v>
      </c>
      <c r="C55" s="67">
        <v>2740</v>
      </c>
      <c r="D55" s="67">
        <v>168454</v>
      </c>
      <c r="E55" s="67">
        <v>3345</v>
      </c>
      <c r="F55" s="68">
        <v>1135</v>
      </c>
      <c r="G55" s="69">
        <v>68728</v>
      </c>
      <c r="H55" s="69">
        <v>1359</v>
      </c>
      <c r="I55" s="70">
        <f>+(Tabla6[[#This Row],[TONELADAS]]-Tabla6[[#This Row],[TONS]])/Tabla6[[#This Row],[TONS]]</f>
        <v>-0.59372197309417041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96</v>
      </c>
      <c r="C56" s="67">
        <v>228</v>
      </c>
      <c r="D56" s="67">
        <v>13680</v>
      </c>
      <c r="E56" s="67">
        <v>343</v>
      </c>
      <c r="F56" s="68">
        <v>505</v>
      </c>
      <c r="G56" s="69">
        <v>30300</v>
      </c>
      <c r="H56" s="69">
        <v>761</v>
      </c>
      <c r="I56" s="70">
        <f>+(Tabla6[[#This Row],[TONELADAS]]-Tabla6[[#This Row],[TONS]])/Tabla6[[#This Row],[TONS]]</f>
        <v>1.2186588921282799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210</v>
      </c>
      <c r="C57" s="67">
        <v>0</v>
      </c>
      <c r="D57" s="67">
        <v>0</v>
      </c>
      <c r="E57" s="67">
        <v>0</v>
      </c>
      <c r="F57" s="68">
        <v>0</v>
      </c>
      <c r="G57" s="69">
        <v>52376</v>
      </c>
      <c r="H57" s="69">
        <v>863</v>
      </c>
      <c r="I57" s="71" t="s">
        <v>37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159</v>
      </c>
      <c r="C58" s="67">
        <v>124</v>
      </c>
      <c r="D58" s="67">
        <v>7440</v>
      </c>
      <c r="E58" s="67">
        <v>187</v>
      </c>
      <c r="F58" s="68">
        <v>198</v>
      </c>
      <c r="G58" s="69">
        <v>11880</v>
      </c>
      <c r="H58" s="69">
        <v>298</v>
      </c>
      <c r="I58" s="70">
        <f>+(Tabla6[[#This Row],[TONELADAS]]-Tabla6[[#This Row],[TONS]])/Tabla6[[#This Row],[TONS]]</f>
        <v>0.5935828877005348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97</v>
      </c>
      <c r="C59" s="67">
        <v>288</v>
      </c>
      <c r="D59" s="67">
        <v>288</v>
      </c>
      <c r="E59" s="67">
        <v>432</v>
      </c>
      <c r="F59" s="68">
        <v>484</v>
      </c>
      <c r="G59" s="69">
        <v>484</v>
      </c>
      <c r="H59" s="69">
        <v>617</v>
      </c>
      <c r="I59" s="70">
        <f>+(Tabla6[[#This Row],[TONELADAS]]-Tabla6[[#This Row],[TONS]])/Tabla6[[#This Row],[TONS]]</f>
        <v>0.42824074074074076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229</v>
      </c>
      <c r="C60" s="67">
        <v>0</v>
      </c>
      <c r="D60" s="67">
        <v>4</v>
      </c>
      <c r="E60" s="67">
        <v>74</v>
      </c>
      <c r="F60" s="68">
        <v>0</v>
      </c>
      <c r="G60" s="69">
        <v>0</v>
      </c>
      <c r="H60" s="69">
        <v>0</v>
      </c>
      <c r="I60" s="70">
        <f>+(Tabla6[[#This Row],[TONELADAS]]-Tabla6[[#This Row],[TONS]])/Tabla6[[#This Row],[TONS]]</f>
        <v>-1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98</v>
      </c>
      <c r="C61" s="67">
        <v>147</v>
      </c>
      <c r="D61" s="67">
        <v>14406</v>
      </c>
      <c r="E61" s="67">
        <v>157</v>
      </c>
      <c r="F61" s="68">
        <v>84</v>
      </c>
      <c r="G61" s="69">
        <v>8820</v>
      </c>
      <c r="H61" s="69">
        <v>90</v>
      </c>
      <c r="I61" s="70">
        <f>+(Tabla6[[#This Row],[TONELADAS]]-Tabla6[[#This Row],[TONS]])/Tabla6[[#This Row],[TONS]]</f>
        <v>-0.42675159235668791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99</v>
      </c>
      <c r="C62" s="67">
        <v>1337</v>
      </c>
      <c r="D62" s="67">
        <v>140140</v>
      </c>
      <c r="E62" s="67">
        <v>1453</v>
      </c>
      <c r="F62" s="68">
        <v>1215</v>
      </c>
      <c r="G62" s="69">
        <v>97531</v>
      </c>
      <c r="H62" s="69">
        <v>1294</v>
      </c>
      <c r="I62" s="70">
        <f>+(Tabla6[[#This Row],[TONELADAS]]-Tabla6[[#This Row],[TONS]])/Tabla6[[#This Row],[TONS]]</f>
        <v>-0.1094287680660702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100</v>
      </c>
      <c r="C63" s="67">
        <v>1240</v>
      </c>
      <c r="D63" s="67">
        <v>339321</v>
      </c>
      <c r="E63" s="67">
        <v>4858</v>
      </c>
      <c r="F63" s="68">
        <v>1131</v>
      </c>
      <c r="G63" s="69">
        <v>203904</v>
      </c>
      <c r="H63" s="69">
        <v>2800</v>
      </c>
      <c r="I63" s="70">
        <f>+(Tabla6[[#This Row],[TONELADAS]]-Tabla6[[#This Row],[TONS]])/Tabla6[[#This Row],[TONS]]</f>
        <v>-0.42363112391930835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249</v>
      </c>
      <c r="C64" s="67">
        <v>0</v>
      </c>
      <c r="D64" s="67">
        <v>0</v>
      </c>
      <c r="E64" s="67">
        <v>0</v>
      </c>
      <c r="F64" s="68">
        <v>0</v>
      </c>
      <c r="G64" s="69">
        <v>5604</v>
      </c>
      <c r="H64" s="69">
        <v>85</v>
      </c>
      <c r="I64" s="70" t="s">
        <v>37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160</v>
      </c>
      <c r="C65" s="67">
        <v>21</v>
      </c>
      <c r="D65" s="67">
        <v>1176</v>
      </c>
      <c r="E65" s="67">
        <v>22</v>
      </c>
      <c r="F65" s="68">
        <v>0</v>
      </c>
      <c r="G65" s="69">
        <v>0</v>
      </c>
      <c r="H65" s="69">
        <v>0</v>
      </c>
      <c r="I65" s="70">
        <f>+(Tabla6[[#This Row],[TONELADAS]]-Tabla6[[#This Row],[TONS]])/Tabla6[[#This Row],[TONS]]</f>
        <v>-1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101</v>
      </c>
      <c r="C66" s="67">
        <v>1158</v>
      </c>
      <c r="D66" s="67">
        <v>87098</v>
      </c>
      <c r="E66" s="67">
        <v>1604</v>
      </c>
      <c r="F66" s="68">
        <v>593</v>
      </c>
      <c r="G66" s="69">
        <v>59369</v>
      </c>
      <c r="H66" s="69">
        <v>993</v>
      </c>
      <c r="I66" s="70">
        <f>+(Tabla6[[#This Row],[TONELADAS]]-Tabla6[[#This Row],[TONS]])/Tabla6[[#This Row],[TONS]]</f>
        <v>-0.38092269326683292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161</v>
      </c>
      <c r="C67" s="67">
        <v>540</v>
      </c>
      <c r="D67" s="67">
        <v>540</v>
      </c>
      <c r="E67" s="67">
        <v>810</v>
      </c>
      <c r="F67" s="68">
        <v>616</v>
      </c>
      <c r="G67" s="69">
        <v>616</v>
      </c>
      <c r="H67" s="69">
        <v>785</v>
      </c>
      <c r="I67" s="70">
        <f>+(Tabla6[[#This Row],[TONELADAS]]-Tabla6[[#This Row],[TONS]])/Tabla6[[#This Row],[TONS]]</f>
        <v>-3.0864197530864196E-2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83</v>
      </c>
      <c r="C68" s="67">
        <v>1513</v>
      </c>
      <c r="D68" s="67">
        <v>189101</v>
      </c>
      <c r="E68" s="67">
        <v>2050</v>
      </c>
      <c r="F68" s="68">
        <v>626</v>
      </c>
      <c r="G68" s="69">
        <v>99341</v>
      </c>
      <c r="H68" s="69">
        <v>1118</v>
      </c>
      <c r="I68" s="70">
        <f>+(Tabla6[[#This Row],[TONELADAS]]-Tabla6[[#This Row],[TONS]])/Tabla6[[#This Row],[TONS]]</f>
        <v>-0.45463414634146343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102</v>
      </c>
      <c r="C69" s="67">
        <v>13296</v>
      </c>
      <c r="D69" s="67">
        <v>1100431</v>
      </c>
      <c r="E69" s="67">
        <v>15320</v>
      </c>
      <c r="F69" s="68">
        <v>10367</v>
      </c>
      <c r="G69" s="69">
        <v>838411</v>
      </c>
      <c r="H69" s="69">
        <v>12318</v>
      </c>
      <c r="I69" s="70">
        <f>+(Tabla6[[#This Row],[TONELADAS]]-Tabla6[[#This Row],[TONS]])/Tabla6[[#This Row],[TONS]]</f>
        <v>-0.19595300261096607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103</v>
      </c>
      <c r="C70" s="67">
        <v>473</v>
      </c>
      <c r="D70" s="67">
        <v>36568</v>
      </c>
      <c r="E70" s="67">
        <v>517</v>
      </c>
      <c r="F70" s="68">
        <v>315</v>
      </c>
      <c r="G70" s="69">
        <v>17640</v>
      </c>
      <c r="H70" s="69">
        <v>335</v>
      </c>
      <c r="I70" s="70">
        <f>+(Tabla6[[#This Row],[TONELADAS]]-Tabla6[[#This Row],[TONS]])/Tabla6[[#This Row],[TONS]]</f>
        <v>-0.3520309477756286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104</v>
      </c>
      <c r="C71" s="67">
        <v>3878</v>
      </c>
      <c r="D71" s="67">
        <v>248774</v>
      </c>
      <c r="E71" s="67">
        <v>4341</v>
      </c>
      <c r="F71" s="68">
        <v>2593</v>
      </c>
      <c r="G71" s="69">
        <v>165733</v>
      </c>
      <c r="H71" s="69">
        <v>2956</v>
      </c>
      <c r="I71" s="70">
        <f>+(Tabla6[[#This Row],[TONELADAS]]-Tabla6[[#This Row],[TONS]])/Tabla6[[#This Row],[TONS]]</f>
        <v>-0.31905090992858787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105</v>
      </c>
      <c r="C72" s="67">
        <v>63</v>
      </c>
      <c r="D72" s="67">
        <v>4725</v>
      </c>
      <c r="E72" s="67">
        <v>61</v>
      </c>
      <c r="F72" s="68">
        <v>166</v>
      </c>
      <c r="G72" s="69">
        <v>10911</v>
      </c>
      <c r="H72" s="69">
        <v>174</v>
      </c>
      <c r="I72" s="70">
        <f>+(Tabla6[[#This Row],[TONELADAS]]-Tabla6[[#This Row],[TONS]])/Tabla6[[#This Row],[TONS]]</f>
        <v>1.8524590163934427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106</v>
      </c>
      <c r="C73" s="67">
        <v>3022</v>
      </c>
      <c r="D73" s="67">
        <v>213225</v>
      </c>
      <c r="E73" s="67">
        <v>3675</v>
      </c>
      <c r="F73" s="68">
        <v>2916</v>
      </c>
      <c r="G73" s="69">
        <v>191891</v>
      </c>
      <c r="H73" s="69">
        <v>3637</v>
      </c>
      <c r="I73" s="70">
        <f>+(Tabla6[[#This Row],[TONELADAS]]-Tabla6[[#This Row],[TONS]])/Tabla6[[#This Row],[TONS]]</f>
        <v>-1.0340136054421769E-2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107</v>
      </c>
      <c r="C74" s="67">
        <v>12502</v>
      </c>
      <c r="D74" s="67">
        <v>1227443</v>
      </c>
      <c r="E74" s="67">
        <v>17102</v>
      </c>
      <c r="F74" s="68">
        <v>8848</v>
      </c>
      <c r="G74" s="69">
        <v>827286</v>
      </c>
      <c r="H74" s="69">
        <v>10788</v>
      </c>
      <c r="I74" s="70">
        <f>+(Tabla6[[#This Row],[TONELADAS]]-Tabla6[[#This Row],[TONS]])/Tabla6[[#This Row],[TONS]]</f>
        <v>-0.36919658519471404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211</v>
      </c>
      <c r="C75" s="67">
        <v>0</v>
      </c>
      <c r="D75" s="67">
        <v>25754</v>
      </c>
      <c r="E75" s="67">
        <v>340</v>
      </c>
      <c r="F75" s="68">
        <v>0</v>
      </c>
      <c r="G75" s="69">
        <v>27693</v>
      </c>
      <c r="H75" s="69">
        <v>351</v>
      </c>
      <c r="I75" s="70">
        <f>+(Tabla6[[#This Row],[TONELADAS]]-Tabla6[[#This Row],[TONS]])/Tabla6[[#This Row],[TONS]]</f>
        <v>3.2352941176470591E-2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271</v>
      </c>
      <c r="C76" s="67">
        <v>0</v>
      </c>
      <c r="D76" s="67">
        <v>9130</v>
      </c>
      <c r="E76" s="67">
        <v>137</v>
      </c>
      <c r="F76" s="68">
        <v>0</v>
      </c>
      <c r="G76" s="69">
        <v>0</v>
      </c>
      <c r="H76" s="69">
        <v>0</v>
      </c>
      <c r="I76" s="70">
        <f>+(Tabla6[[#This Row],[TONELADAS]]-Tabla6[[#This Row],[TONS]])/Tabla6[[#This Row],[TONS]]</f>
        <v>-1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189</v>
      </c>
      <c r="C77" s="67">
        <v>21</v>
      </c>
      <c r="D77" s="67">
        <v>2205</v>
      </c>
      <c r="E77" s="67">
        <v>22</v>
      </c>
      <c r="F77" s="68">
        <v>0</v>
      </c>
      <c r="G77" s="69">
        <v>0</v>
      </c>
      <c r="H77" s="69">
        <v>0</v>
      </c>
      <c r="I77" s="70">
        <f>+(Tabla6[[#This Row],[TONELADAS]]-Tabla6[[#This Row],[TONS]])/Tabla6[[#This Row],[TONS]]</f>
        <v>-1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263</v>
      </c>
      <c r="C78" s="67">
        <v>0</v>
      </c>
      <c r="D78" s="67">
        <v>3580</v>
      </c>
      <c r="E78" s="67">
        <v>54</v>
      </c>
      <c r="F78" s="68">
        <v>0</v>
      </c>
      <c r="G78" s="69">
        <v>0</v>
      </c>
      <c r="H78" s="69">
        <v>0</v>
      </c>
      <c r="I78" s="70">
        <f>+(Tabla6[[#This Row],[TONELADAS]]-Tabla6[[#This Row],[TONS]])/Tabla6[[#This Row],[TONS]]</f>
        <v>-1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162</v>
      </c>
      <c r="C79" s="67">
        <v>227</v>
      </c>
      <c r="D79" s="67">
        <v>22977</v>
      </c>
      <c r="E79" s="67">
        <v>255</v>
      </c>
      <c r="F79" s="68">
        <v>63</v>
      </c>
      <c r="G79" s="69">
        <v>6615</v>
      </c>
      <c r="H79" s="69">
        <v>67</v>
      </c>
      <c r="I79" s="70">
        <f>+(Tabla6[[#This Row],[TONELADAS]]-Tabla6[[#This Row],[TONS]])/Tabla6[[#This Row],[TONS]]</f>
        <v>-0.73725490196078436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163</v>
      </c>
      <c r="C80" s="67">
        <v>103</v>
      </c>
      <c r="D80" s="67">
        <v>23902</v>
      </c>
      <c r="E80" s="67">
        <v>324</v>
      </c>
      <c r="F80" s="68">
        <v>205</v>
      </c>
      <c r="G80" s="69">
        <v>19752</v>
      </c>
      <c r="H80" s="69">
        <v>236</v>
      </c>
      <c r="I80" s="70">
        <f>+(Tabla6[[#This Row],[TONELADAS]]-Tabla6[[#This Row],[TONS]])/Tabla6[[#This Row],[TONS]]</f>
        <v>-0.27160493827160492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108</v>
      </c>
      <c r="C81" s="67">
        <v>21</v>
      </c>
      <c r="D81" s="67">
        <v>1953</v>
      </c>
      <c r="E81" s="67">
        <v>24</v>
      </c>
      <c r="F81" s="68">
        <v>62</v>
      </c>
      <c r="G81" s="69">
        <v>6975</v>
      </c>
      <c r="H81" s="69">
        <v>71</v>
      </c>
      <c r="I81" s="70">
        <f>+(Tabla6[[#This Row],[TONELADAS]]-Tabla6[[#This Row],[TONS]])/Tabla6[[#This Row],[TONS]]</f>
        <v>1.9583333333333333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109</v>
      </c>
      <c r="C82" s="67">
        <v>672</v>
      </c>
      <c r="D82" s="67">
        <v>74347</v>
      </c>
      <c r="E82" s="67">
        <v>779</v>
      </c>
      <c r="F82" s="68">
        <v>758</v>
      </c>
      <c r="G82" s="69">
        <v>51889</v>
      </c>
      <c r="H82" s="69">
        <v>913</v>
      </c>
      <c r="I82" s="70">
        <f>+(Tabla6[[#This Row],[TONELADAS]]-Tabla6[[#This Row],[TONS]])/Tabla6[[#This Row],[TONS]]</f>
        <v>0.17201540436456997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212</v>
      </c>
      <c r="C83" s="67">
        <v>0</v>
      </c>
      <c r="D83" s="67">
        <v>1</v>
      </c>
      <c r="E83" s="67">
        <v>2</v>
      </c>
      <c r="F83" s="68">
        <v>0</v>
      </c>
      <c r="G83" s="69">
        <v>0</v>
      </c>
      <c r="H83" s="69">
        <v>0</v>
      </c>
      <c r="I83" s="70">
        <f>+(Tabla6[[#This Row],[TONELADAS]]-Tabla6[[#This Row],[TONS]])/Tabla6[[#This Row],[TONS]]</f>
        <v>-1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164</v>
      </c>
      <c r="C84" s="67">
        <v>0</v>
      </c>
      <c r="D84" s="67">
        <v>0</v>
      </c>
      <c r="E84" s="67">
        <v>0</v>
      </c>
      <c r="F84" s="68">
        <v>220</v>
      </c>
      <c r="G84" s="69">
        <v>220</v>
      </c>
      <c r="H84" s="69">
        <v>280</v>
      </c>
      <c r="I84" s="70" t="s">
        <v>37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110</v>
      </c>
      <c r="C85" s="67">
        <v>876</v>
      </c>
      <c r="D85" s="67">
        <v>43611</v>
      </c>
      <c r="E85" s="67">
        <v>961</v>
      </c>
      <c r="F85" s="68">
        <v>637</v>
      </c>
      <c r="G85" s="69">
        <v>26732</v>
      </c>
      <c r="H85" s="69">
        <v>741</v>
      </c>
      <c r="I85" s="70">
        <f>+(Tabla6[[#This Row],[TONELADAS]]-Tabla6[[#This Row],[TONS]])/Tabla6[[#This Row],[TONS]]</f>
        <v>-0.22892819979188345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111</v>
      </c>
      <c r="C86" s="67">
        <v>2013</v>
      </c>
      <c r="D86" s="67">
        <v>120780</v>
      </c>
      <c r="E86" s="67">
        <v>3032</v>
      </c>
      <c r="F86" s="68">
        <v>1118</v>
      </c>
      <c r="G86" s="69">
        <v>67080</v>
      </c>
      <c r="H86" s="69">
        <v>1684</v>
      </c>
      <c r="I86" s="70">
        <f>+(Tabla6[[#This Row],[TONELADAS]]-Tabla6[[#This Row],[TONS]])/Tabla6[[#This Row],[TONS]]</f>
        <v>-0.4445910290237467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112</v>
      </c>
      <c r="C87" s="67">
        <v>391</v>
      </c>
      <c r="D87" s="67">
        <v>49383</v>
      </c>
      <c r="E87" s="67">
        <v>574</v>
      </c>
      <c r="F87" s="68">
        <v>185</v>
      </c>
      <c r="G87" s="69">
        <v>20625</v>
      </c>
      <c r="H87" s="69">
        <v>217</v>
      </c>
      <c r="I87" s="70">
        <f>+(Tabla6[[#This Row],[TONELADAS]]-Tabla6[[#This Row],[TONS]])/Tabla6[[#This Row],[TONS]]</f>
        <v>-0.62195121951219512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165</v>
      </c>
      <c r="C88" s="67">
        <v>60</v>
      </c>
      <c r="D88" s="67">
        <v>6720</v>
      </c>
      <c r="E88" s="67">
        <v>71</v>
      </c>
      <c r="F88" s="68">
        <v>40</v>
      </c>
      <c r="G88" s="69">
        <v>4480</v>
      </c>
      <c r="H88" s="69">
        <v>46</v>
      </c>
      <c r="I88" s="70">
        <f>+(Tabla6[[#This Row],[TONELADAS]]-Tabla6[[#This Row],[TONS]])/Tabla6[[#This Row],[TONS]]</f>
        <v>-0.352112676056338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113</v>
      </c>
      <c r="C89" s="67">
        <v>18</v>
      </c>
      <c r="D89" s="67">
        <v>18</v>
      </c>
      <c r="E89" s="67">
        <v>27</v>
      </c>
      <c r="F89" s="68">
        <v>0</v>
      </c>
      <c r="G89" s="69">
        <v>0</v>
      </c>
      <c r="H89" s="69">
        <v>0</v>
      </c>
      <c r="I89" s="70">
        <f>+(Tabla6[[#This Row],[TONELADAS]]-Tabla6[[#This Row],[TONS]])/Tabla6[[#This Row],[TONS]]</f>
        <v>-1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190</v>
      </c>
      <c r="C90" s="67">
        <v>54</v>
      </c>
      <c r="D90" s="67">
        <v>54</v>
      </c>
      <c r="E90" s="67">
        <v>81</v>
      </c>
      <c r="F90" s="68">
        <v>0</v>
      </c>
      <c r="G90" s="69">
        <v>0</v>
      </c>
      <c r="H90" s="69">
        <v>0</v>
      </c>
      <c r="I90" s="70">
        <f>+(Tabla6[[#This Row],[TONELADAS]]-Tabla6[[#This Row],[TONS]])/Tabla6[[#This Row],[TONS]]</f>
        <v>-1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66" t="s">
        <v>213</v>
      </c>
      <c r="C91" s="67">
        <v>41</v>
      </c>
      <c r="D91" s="67">
        <v>2763</v>
      </c>
      <c r="E91" s="67">
        <v>55</v>
      </c>
      <c r="F91" s="68">
        <v>0</v>
      </c>
      <c r="G91" s="69">
        <v>0</v>
      </c>
      <c r="H91" s="69">
        <v>0</v>
      </c>
      <c r="I91" s="70">
        <f>+(Tabla6[[#This Row],[TONELADAS]]-Tabla6[[#This Row],[TONS]])/Tabla6[[#This Row],[TONS]]</f>
        <v>-1</v>
      </c>
      <c r="J91" s="12"/>
      <c r="L91" s="13"/>
      <c r="M91" s="4"/>
      <c r="N91" s="4"/>
      <c r="O91" s="4"/>
      <c r="P91" s="4"/>
      <c r="Q91" s="4"/>
      <c r="R91" s="4"/>
      <c r="S91" s="4"/>
    </row>
    <row r="92" spans="2:19" ht="20.100000000000001" customHeight="1" x14ac:dyDescent="0.2">
      <c r="B92" s="66" t="s">
        <v>114</v>
      </c>
      <c r="C92" s="67">
        <v>46762</v>
      </c>
      <c r="D92" s="67">
        <v>3828926</v>
      </c>
      <c r="E92" s="67">
        <v>51137</v>
      </c>
      <c r="F92" s="68">
        <v>53021</v>
      </c>
      <c r="G92" s="69">
        <v>4356147</v>
      </c>
      <c r="H92" s="69">
        <v>56774</v>
      </c>
      <c r="I92" s="70">
        <f>+(Tabla6[[#This Row],[TONELADAS]]-Tabla6[[#This Row],[TONS]])/Tabla6[[#This Row],[TONS]]</f>
        <v>0.11023329487455268</v>
      </c>
      <c r="J92" s="12"/>
      <c r="L92" s="13"/>
      <c r="M92" s="4"/>
      <c r="N92" s="4"/>
      <c r="O92" s="4"/>
      <c r="P92" s="4"/>
      <c r="Q92" s="4"/>
      <c r="R92" s="4"/>
      <c r="S92" s="4"/>
    </row>
    <row r="93" spans="2:19" ht="20.100000000000001" customHeight="1" x14ac:dyDescent="0.2">
      <c r="B93" s="66" t="s">
        <v>115</v>
      </c>
      <c r="C93" s="67">
        <v>21</v>
      </c>
      <c r="D93" s="67">
        <v>1323</v>
      </c>
      <c r="E93" s="67">
        <v>27</v>
      </c>
      <c r="F93" s="68">
        <v>66</v>
      </c>
      <c r="G93" s="69">
        <v>66</v>
      </c>
      <c r="H93" s="69">
        <v>84</v>
      </c>
      <c r="I93" s="70">
        <f>+(Tabla6[[#This Row],[TONELADAS]]-Tabla6[[#This Row],[TONS]])/Tabla6[[#This Row],[TONS]]</f>
        <v>2.1111111111111112</v>
      </c>
      <c r="J93" s="12"/>
      <c r="L93" s="13"/>
      <c r="M93" s="4"/>
      <c r="N93" s="4"/>
      <c r="O93" s="4"/>
      <c r="P93" s="4"/>
      <c r="Q93" s="4"/>
      <c r="R93" s="4"/>
      <c r="S93" s="4"/>
    </row>
    <row r="94" spans="2:19" ht="20.100000000000001" customHeight="1" x14ac:dyDescent="0.2">
      <c r="B94" s="66" t="s">
        <v>241</v>
      </c>
      <c r="C94" s="67">
        <v>0</v>
      </c>
      <c r="D94" s="67">
        <v>1925</v>
      </c>
      <c r="E94" s="67">
        <v>27</v>
      </c>
      <c r="F94" s="68">
        <v>0</v>
      </c>
      <c r="G94" s="69">
        <v>0</v>
      </c>
      <c r="H94" s="69">
        <v>0</v>
      </c>
      <c r="I94" s="70">
        <f>+(Tabla6[[#This Row],[TONELADAS]]-Tabla6[[#This Row],[TONS]])/Tabla6[[#This Row],[TONS]]</f>
        <v>-1</v>
      </c>
      <c r="J94" s="12"/>
      <c r="L94" s="13"/>
      <c r="M94" s="4"/>
      <c r="N94" s="4"/>
      <c r="O94" s="4"/>
      <c r="P94" s="4"/>
      <c r="Q94" s="4"/>
      <c r="R94" s="4"/>
      <c r="S94" s="4"/>
    </row>
    <row r="95" spans="2:19" ht="20.100000000000001" customHeight="1" x14ac:dyDescent="0.2">
      <c r="B95" s="66" t="s">
        <v>116</v>
      </c>
      <c r="C95" s="67">
        <v>326</v>
      </c>
      <c r="D95" s="67">
        <v>27514</v>
      </c>
      <c r="E95" s="67">
        <v>330</v>
      </c>
      <c r="F95" s="68">
        <v>286</v>
      </c>
      <c r="G95" s="69">
        <v>24714</v>
      </c>
      <c r="H95" s="69">
        <v>281</v>
      </c>
      <c r="I95" s="70">
        <f>+(Tabla6[[#This Row],[TONELADAS]]-Tabla6[[#This Row],[TONS]])/Tabla6[[#This Row],[TONS]]</f>
        <v>-0.1484848484848485</v>
      </c>
      <c r="J95" s="12"/>
      <c r="L95" s="13"/>
      <c r="M95" s="4"/>
      <c r="N95" s="4"/>
      <c r="O95" s="4"/>
      <c r="P95" s="4"/>
      <c r="Q95" s="4"/>
      <c r="R95" s="4"/>
      <c r="S95" s="4"/>
    </row>
    <row r="96" spans="2:19" ht="20.100000000000001" customHeight="1" x14ac:dyDescent="0.2">
      <c r="B96" s="66" t="s">
        <v>166</v>
      </c>
      <c r="C96" s="67">
        <v>0</v>
      </c>
      <c r="D96" s="67">
        <v>32403</v>
      </c>
      <c r="E96" s="67">
        <v>424</v>
      </c>
      <c r="F96" s="68">
        <v>0</v>
      </c>
      <c r="G96" s="69">
        <v>29255</v>
      </c>
      <c r="H96" s="69">
        <v>366</v>
      </c>
      <c r="I96" s="70">
        <f>+(Tabla6[[#This Row],[TONELADAS]]-Tabla6[[#This Row],[TONS]])/Tabla6[[#This Row],[TONS]]</f>
        <v>-0.13679245283018868</v>
      </c>
      <c r="J96" s="12"/>
      <c r="L96" s="13"/>
      <c r="M96" s="4"/>
      <c r="N96" s="4"/>
      <c r="O96" s="4"/>
      <c r="P96" s="4"/>
      <c r="Q96" s="4"/>
      <c r="R96" s="4"/>
      <c r="S96" s="4"/>
    </row>
    <row r="97" spans="2:19" ht="20.100000000000001" customHeight="1" x14ac:dyDescent="0.2">
      <c r="B97" s="66" t="s">
        <v>117</v>
      </c>
      <c r="C97" s="67">
        <v>34307</v>
      </c>
      <c r="D97" s="67">
        <v>1625114</v>
      </c>
      <c r="E97" s="67">
        <v>46290</v>
      </c>
      <c r="F97" s="68">
        <v>22332</v>
      </c>
      <c r="G97" s="69">
        <v>998643</v>
      </c>
      <c r="H97" s="69">
        <v>30222</v>
      </c>
      <c r="I97" s="70">
        <f>+(Tabla6[[#This Row],[TONELADAS]]-Tabla6[[#This Row],[TONS]])/Tabla6[[#This Row],[TONS]]</f>
        <v>-0.3471160077770577</v>
      </c>
      <c r="J97" s="12"/>
      <c r="L97" s="13"/>
      <c r="M97" s="4"/>
      <c r="N97" s="4"/>
      <c r="O97" s="4"/>
      <c r="P97" s="4"/>
      <c r="Q97" s="4"/>
      <c r="R97" s="4"/>
      <c r="S97" s="4"/>
    </row>
    <row r="98" spans="2:19" ht="20.100000000000001" customHeight="1" x14ac:dyDescent="0.2">
      <c r="B98" s="66" t="s">
        <v>277</v>
      </c>
      <c r="C98" s="67">
        <v>0</v>
      </c>
      <c r="D98" s="67">
        <v>3516</v>
      </c>
      <c r="E98" s="67">
        <v>49</v>
      </c>
      <c r="F98" s="68">
        <v>0</v>
      </c>
      <c r="G98" s="69">
        <v>0</v>
      </c>
      <c r="H98" s="69">
        <v>0</v>
      </c>
      <c r="I98" s="70">
        <f>+(Tabla6[[#This Row],[TONELADAS]]-Tabla6[[#This Row],[TONS]])/Tabla6[[#This Row],[TONS]]</f>
        <v>-1</v>
      </c>
      <c r="J98" s="12"/>
      <c r="L98" s="13"/>
      <c r="M98" s="4"/>
      <c r="N98" s="4"/>
      <c r="O98" s="4"/>
      <c r="P98" s="4"/>
      <c r="Q98" s="4"/>
      <c r="R98" s="4"/>
      <c r="S98" s="4"/>
    </row>
    <row r="99" spans="2:19" ht="20.100000000000001" customHeight="1" x14ac:dyDescent="0.2">
      <c r="B99" s="66" t="s">
        <v>167</v>
      </c>
      <c r="C99" s="67">
        <v>36</v>
      </c>
      <c r="D99" s="67">
        <v>36</v>
      </c>
      <c r="E99" s="67">
        <v>54</v>
      </c>
      <c r="F99" s="68">
        <v>0</v>
      </c>
      <c r="G99" s="69">
        <v>0</v>
      </c>
      <c r="H99" s="69">
        <v>0</v>
      </c>
      <c r="I99" s="70">
        <f>+(Tabla6[[#This Row],[TONELADAS]]-Tabla6[[#This Row],[TONS]])/Tabla6[[#This Row],[TONS]]</f>
        <v>-1</v>
      </c>
      <c r="J99" s="12"/>
      <c r="L99" s="13"/>
      <c r="M99" s="4"/>
      <c r="N99" s="4"/>
      <c r="O99" s="4"/>
      <c r="P99" s="4"/>
      <c r="Q99" s="4"/>
      <c r="R99" s="4"/>
      <c r="S99" s="4"/>
    </row>
    <row r="100" spans="2:19" ht="20.100000000000001" customHeight="1" x14ac:dyDescent="0.2">
      <c r="B100" s="66" t="s">
        <v>168</v>
      </c>
      <c r="C100" s="67">
        <v>0</v>
      </c>
      <c r="D100" s="67">
        <v>0</v>
      </c>
      <c r="E100" s="67">
        <v>0</v>
      </c>
      <c r="F100" s="68">
        <v>215</v>
      </c>
      <c r="G100" s="69">
        <v>13086</v>
      </c>
      <c r="H100" s="69">
        <v>424</v>
      </c>
      <c r="I100" s="70" t="s">
        <v>37</v>
      </c>
      <c r="J100" s="12"/>
      <c r="L100" s="13"/>
      <c r="M100" s="4"/>
      <c r="N100" s="4"/>
      <c r="O100" s="4"/>
      <c r="P100" s="4"/>
      <c r="Q100" s="4"/>
      <c r="R100" s="4"/>
      <c r="S100" s="4"/>
    </row>
    <row r="101" spans="2:19" ht="20.100000000000001" customHeight="1" x14ac:dyDescent="0.2">
      <c r="B101" s="44" t="s">
        <v>19</v>
      </c>
      <c r="C101" s="45">
        <f t="shared" ref="C101:H101" si="3">SUM(C48:C100)</f>
        <v>170189</v>
      </c>
      <c r="D101" s="45">
        <f t="shared" si="3"/>
        <v>11244438</v>
      </c>
      <c r="E101" s="45">
        <f t="shared" si="3"/>
        <v>215861</v>
      </c>
      <c r="F101" s="46">
        <f t="shared" si="3"/>
        <v>155245</v>
      </c>
      <c r="G101" s="47">
        <f t="shared" si="3"/>
        <v>9891262</v>
      </c>
      <c r="H101" s="47">
        <f t="shared" si="3"/>
        <v>195639</v>
      </c>
      <c r="I101" s="80">
        <f>+(H101-E101)/E101</f>
        <v>-9.3680655607080485E-2</v>
      </c>
    </row>
    <row r="102" spans="2:19" ht="16.5" customHeight="1" x14ac:dyDescent="0.2">
      <c r="B102" s="48"/>
      <c r="C102" s="49"/>
      <c r="D102" s="49"/>
      <c r="E102" s="49"/>
      <c r="F102" s="50"/>
      <c r="G102" s="94" t="s">
        <v>16</v>
      </c>
      <c r="H102" s="94"/>
      <c r="I102" s="51">
        <f>+(F101-C101)/C101</f>
        <v>-8.7808260228334378E-2</v>
      </c>
    </row>
  </sheetData>
  <mergeCells count="4">
    <mergeCell ref="G44:H44"/>
    <mergeCell ref="G102:H102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:I15 I100 I48:I49 I19:I40 I57:I84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45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5" t="s">
        <v>29</v>
      </c>
      <c r="C10" s="95"/>
      <c r="D10" s="95"/>
      <c r="E10" s="95"/>
      <c r="F10" s="95"/>
      <c r="G10" s="95"/>
      <c r="H10" s="95"/>
      <c r="I10" s="95"/>
      <c r="J10" s="95"/>
    </row>
    <row r="11" spans="2:10" s="1" customFormat="1" ht="12.75" x14ac:dyDescent="0.2">
      <c r="B11" s="9"/>
      <c r="C11" s="9"/>
      <c r="D11" s="9"/>
      <c r="E11" s="9"/>
      <c r="G11" s="96" t="str">
        <f>+CONCATENATE(MID(Principal!C13,1,14)," de ambas temporadas")</f>
        <v>datos al 30/11 de ambas temporadas</v>
      </c>
      <c r="H11" s="96"/>
      <c r="I11" s="96"/>
      <c r="J11" s="96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118</v>
      </c>
      <c r="C16" s="66" t="s">
        <v>88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118</v>
      </c>
      <c r="C17" s="66" t="s">
        <v>82</v>
      </c>
      <c r="D17" s="67">
        <v>0</v>
      </c>
      <c r="E17" s="67">
        <v>1928</v>
      </c>
      <c r="F17" s="67">
        <v>25</v>
      </c>
      <c r="G17" s="68">
        <v>0</v>
      </c>
      <c r="H17" s="69">
        <v>2021</v>
      </c>
      <c r="I17" s="69">
        <v>25</v>
      </c>
      <c r="J17" s="71">
        <f t="shared" ref="J17:J83" si="0">(+I17-F17)/F17</f>
        <v>0</v>
      </c>
    </row>
    <row r="18" spans="2:10" s="22" customFormat="1" ht="20.100000000000001" customHeight="1" x14ac:dyDescent="0.2">
      <c r="B18" s="66" t="s">
        <v>93</v>
      </c>
      <c r="C18" s="66" t="s">
        <v>86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93</v>
      </c>
      <c r="C19" s="66" t="s">
        <v>239</v>
      </c>
      <c r="D19" s="67">
        <v>0</v>
      </c>
      <c r="E19" s="67">
        <v>0</v>
      </c>
      <c r="F19" s="67">
        <v>0</v>
      </c>
      <c r="G19" s="68">
        <v>108</v>
      </c>
      <c r="H19" s="69">
        <v>118</v>
      </c>
      <c r="I19" s="69">
        <v>212</v>
      </c>
      <c r="J19" s="71" t="s">
        <v>37</v>
      </c>
    </row>
    <row r="20" spans="2:10" s="22" customFormat="1" ht="20.100000000000001" customHeight="1" x14ac:dyDescent="0.2">
      <c r="B20" s="66" t="s">
        <v>93</v>
      </c>
      <c r="C20" s="66" t="s">
        <v>88</v>
      </c>
      <c r="D20" s="67">
        <v>980</v>
      </c>
      <c r="E20" s="67">
        <v>90175</v>
      </c>
      <c r="F20" s="67">
        <v>1100</v>
      </c>
      <c r="G20" s="68">
        <v>1013</v>
      </c>
      <c r="H20" s="69">
        <v>112175</v>
      </c>
      <c r="I20" s="69">
        <v>1131</v>
      </c>
      <c r="J20" s="71">
        <f t="shared" si="0"/>
        <v>2.8181818181818183E-2</v>
      </c>
    </row>
    <row r="21" spans="2:10" s="22" customFormat="1" ht="20.100000000000001" customHeight="1" x14ac:dyDescent="0.2">
      <c r="B21" s="66" t="s">
        <v>208</v>
      </c>
      <c r="C21" s="66" t="s">
        <v>173</v>
      </c>
      <c r="D21" s="67">
        <v>108</v>
      </c>
      <c r="E21" s="67">
        <v>108</v>
      </c>
      <c r="F21" s="67">
        <v>162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169</v>
      </c>
      <c r="C22" s="66" t="s">
        <v>170</v>
      </c>
      <c r="D22" s="67">
        <v>84</v>
      </c>
      <c r="E22" s="67">
        <v>4704</v>
      </c>
      <c r="F22" s="67">
        <v>89</v>
      </c>
      <c r="G22" s="68">
        <v>63</v>
      </c>
      <c r="H22" s="69">
        <v>3528</v>
      </c>
      <c r="I22" s="69">
        <v>67</v>
      </c>
      <c r="J22" s="71">
        <f t="shared" si="0"/>
        <v>-0.24719101123595505</v>
      </c>
    </row>
    <row r="23" spans="2:10" s="22" customFormat="1" ht="20.100000000000001" customHeight="1" x14ac:dyDescent="0.2">
      <c r="B23" s="66" t="s">
        <v>169</v>
      </c>
      <c r="C23" s="66" t="s">
        <v>171</v>
      </c>
      <c r="D23" s="67">
        <v>42</v>
      </c>
      <c r="E23" s="67">
        <v>4410</v>
      </c>
      <c r="F23" s="67">
        <v>45</v>
      </c>
      <c r="G23" s="68">
        <v>42</v>
      </c>
      <c r="H23" s="69">
        <v>4704</v>
      </c>
      <c r="I23" s="69">
        <v>48</v>
      </c>
      <c r="J23" s="71">
        <f t="shared" si="0"/>
        <v>6.6666666666666666E-2</v>
      </c>
    </row>
    <row r="24" spans="2:10" s="22" customFormat="1" ht="20.100000000000001" customHeight="1" x14ac:dyDescent="0.2">
      <c r="B24" s="66" t="s">
        <v>240</v>
      </c>
      <c r="C24" s="66" t="s">
        <v>230</v>
      </c>
      <c r="D24" s="67">
        <v>72</v>
      </c>
      <c r="E24" s="67">
        <v>4320</v>
      </c>
      <c r="F24" s="67">
        <v>108</v>
      </c>
      <c r="G24" s="68">
        <v>0</v>
      </c>
      <c r="H24" s="69">
        <v>0</v>
      </c>
      <c r="I24" s="69">
        <v>0</v>
      </c>
      <c r="J24" s="71">
        <f t="shared" si="0"/>
        <v>-1</v>
      </c>
    </row>
    <row r="25" spans="2:10" s="22" customFormat="1" ht="20.100000000000001" customHeight="1" x14ac:dyDescent="0.2">
      <c r="B25" s="66" t="s">
        <v>209</v>
      </c>
      <c r="C25" s="66" t="s">
        <v>170</v>
      </c>
      <c r="D25" s="67">
        <v>168</v>
      </c>
      <c r="E25" s="67">
        <v>9408</v>
      </c>
      <c r="F25" s="67">
        <v>179</v>
      </c>
      <c r="G25" s="68">
        <v>80</v>
      </c>
      <c r="H25" s="69">
        <v>8800</v>
      </c>
      <c r="I25" s="69">
        <v>62</v>
      </c>
      <c r="J25" s="71">
        <f t="shared" si="0"/>
        <v>-0.65363128491620115</v>
      </c>
    </row>
    <row r="26" spans="2:10" s="22" customFormat="1" ht="20.100000000000001" customHeight="1" x14ac:dyDescent="0.2">
      <c r="B26" s="66" t="s">
        <v>209</v>
      </c>
      <c r="C26" s="66" t="s">
        <v>206</v>
      </c>
      <c r="D26" s="67">
        <v>100</v>
      </c>
      <c r="E26" s="67">
        <v>100</v>
      </c>
      <c r="F26" s="67">
        <v>209</v>
      </c>
      <c r="G26" s="68">
        <v>90</v>
      </c>
      <c r="H26" s="69">
        <v>90</v>
      </c>
      <c r="I26" s="69">
        <v>188</v>
      </c>
      <c r="J26" s="71">
        <f t="shared" si="0"/>
        <v>-0.10047846889952153</v>
      </c>
    </row>
    <row r="27" spans="2:10" s="22" customFormat="1" ht="20.100000000000001" customHeight="1" x14ac:dyDescent="0.2">
      <c r="B27" s="66" t="s">
        <v>94</v>
      </c>
      <c r="C27" s="66" t="s">
        <v>84</v>
      </c>
      <c r="D27" s="67">
        <v>60</v>
      </c>
      <c r="E27" s="67">
        <v>7040</v>
      </c>
      <c r="F27" s="67">
        <v>67</v>
      </c>
      <c r="G27" s="68">
        <v>0</v>
      </c>
      <c r="H27" s="69">
        <v>0</v>
      </c>
      <c r="I27" s="69">
        <v>0</v>
      </c>
      <c r="J27" s="71">
        <f t="shared" si="0"/>
        <v>-1</v>
      </c>
    </row>
    <row r="28" spans="2:10" s="22" customFormat="1" ht="20.100000000000001" customHeight="1" x14ac:dyDescent="0.2">
      <c r="B28" s="66" t="s">
        <v>94</v>
      </c>
      <c r="C28" s="66" t="s">
        <v>86</v>
      </c>
      <c r="D28" s="67">
        <v>1559</v>
      </c>
      <c r="E28" s="67">
        <v>85167</v>
      </c>
      <c r="F28" s="67">
        <v>1617</v>
      </c>
      <c r="G28" s="68">
        <v>0</v>
      </c>
      <c r="H28" s="69">
        <v>0</v>
      </c>
      <c r="I28" s="69">
        <v>0</v>
      </c>
      <c r="J28" s="71">
        <f t="shared" si="0"/>
        <v>-1</v>
      </c>
    </row>
    <row r="29" spans="2:10" s="22" customFormat="1" ht="20.100000000000001" customHeight="1" x14ac:dyDescent="0.2">
      <c r="B29" s="66" t="s">
        <v>94</v>
      </c>
      <c r="C29" s="66" t="s">
        <v>88</v>
      </c>
      <c r="D29" s="67">
        <v>14000</v>
      </c>
      <c r="E29" s="67">
        <v>894565</v>
      </c>
      <c r="F29" s="67">
        <v>17816</v>
      </c>
      <c r="G29" s="68">
        <v>42</v>
      </c>
      <c r="H29" s="69">
        <v>4200</v>
      </c>
      <c r="I29" s="69">
        <v>46</v>
      </c>
      <c r="J29" s="71">
        <f t="shared" si="0"/>
        <v>-0.99741805118994165</v>
      </c>
    </row>
    <row r="30" spans="2:10" s="22" customFormat="1" ht="20.100000000000001" customHeight="1" x14ac:dyDescent="0.2">
      <c r="B30" s="66" t="s">
        <v>94</v>
      </c>
      <c r="C30" s="66" t="s">
        <v>89</v>
      </c>
      <c r="D30" s="67">
        <v>17426</v>
      </c>
      <c r="E30" s="67">
        <v>37892</v>
      </c>
      <c r="F30" s="67">
        <v>22251</v>
      </c>
      <c r="G30" s="68">
        <v>20455</v>
      </c>
      <c r="H30" s="69">
        <v>116521</v>
      </c>
      <c r="I30" s="69">
        <v>26309</v>
      </c>
      <c r="J30" s="71">
        <f t="shared" si="0"/>
        <v>0.18237382589546539</v>
      </c>
    </row>
    <row r="31" spans="2:10" s="22" customFormat="1" ht="20.100000000000001" customHeight="1" x14ac:dyDescent="0.2">
      <c r="B31" s="66" t="s">
        <v>94</v>
      </c>
      <c r="C31" s="66" t="s">
        <v>90</v>
      </c>
      <c r="D31" s="67">
        <v>6651</v>
      </c>
      <c r="E31" s="67">
        <v>399060</v>
      </c>
      <c r="F31" s="67">
        <v>10016</v>
      </c>
      <c r="G31" s="68">
        <v>21836</v>
      </c>
      <c r="H31" s="69">
        <v>1276180</v>
      </c>
      <c r="I31" s="69">
        <v>32805</v>
      </c>
      <c r="J31" s="71">
        <f t="shared" si="0"/>
        <v>2.2752595846645369</v>
      </c>
    </row>
    <row r="32" spans="2:10" s="22" customFormat="1" ht="20.100000000000001" customHeight="1" x14ac:dyDescent="0.2">
      <c r="B32" s="66" t="s">
        <v>94</v>
      </c>
      <c r="C32" s="66" t="s">
        <v>214</v>
      </c>
      <c r="D32" s="67">
        <v>0</v>
      </c>
      <c r="E32" s="67">
        <v>6</v>
      </c>
      <c r="F32" s="67">
        <v>135</v>
      </c>
      <c r="G32" s="68">
        <v>0</v>
      </c>
      <c r="H32" s="69">
        <v>3</v>
      </c>
      <c r="I32" s="69">
        <v>67</v>
      </c>
      <c r="J32" s="71">
        <f t="shared" si="0"/>
        <v>-0.50370370370370365</v>
      </c>
    </row>
    <row r="33" spans="2:10" s="22" customFormat="1" ht="20.100000000000001" customHeight="1" x14ac:dyDescent="0.2">
      <c r="B33" s="66" t="s">
        <v>94</v>
      </c>
      <c r="C33" s="66" t="s">
        <v>91</v>
      </c>
      <c r="D33" s="67">
        <v>400</v>
      </c>
      <c r="E33" s="67">
        <v>2406</v>
      </c>
      <c r="F33" s="67">
        <v>590</v>
      </c>
      <c r="G33" s="68">
        <v>331</v>
      </c>
      <c r="H33" s="69">
        <v>7765</v>
      </c>
      <c r="I33" s="69">
        <v>453</v>
      </c>
      <c r="J33" s="71">
        <f t="shared" si="0"/>
        <v>-0.23220338983050848</v>
      </c>
    </row>
    <row r="34" spans="2:10" s="22" customFormat="1" ht="20.100000000000001" customHeight="1" x14ac:dyDescent="0.2">
      <c r="B34" s="66" t="s">
        <v>95</v>
      </c>
      <c r="C34" s="66" t="s">
        <v>170</v>
      </c>
      <c r="D34" s="67">
        <v>0</v>
      </c>
      <c r="E34" s="67">
        <v>0</v>
      </c>
      <c r="F34" s="67">
        <v>0</v>
      </c>
      <c r="G34" s="68">
        <v>21</v>
      </c>
      <c r="H34" s="69">
        <v>1176</v>
      </c>
      <c r="I34" s="69">
        <v>22</v>
      </c>
      <c r="J34" s="71" t="s">
        <v>37</v>
      </c>
    </row>
    <row r="35" spans="2:10" s="22" customFormat="1" ht="20.100000000000001" customHeight="1" x14ac:dyDescent="0.2">
      <c r="B35" s="66" t="s">
        <v>95</v>
      </c>
      <c r="C35" s="66" t="s">
        <v>171</v>
      </c>
      <c r="D35" s="67">
        <v>2740</v>
      </c>
      <c r="E35" s="67">
        <v>168454</v>
      </c>
      <c r="F35" s="67">
        <v>3345</v>
      </c>
      <c r="G35" s="68">
        <v>1114</v>
      </c>
      <c r="H35" s="69">
        <v>67552</v>
      </c>
      <c r="I35" s="69">
        <v>1336</v>
      </c>
      <c r="J35" s="71">
        <f t="shared" si="0"/>
        <v>-0.60059790732436469</v>
      </c>
    </row>
    <row r="36" spans="2:10" s="22" customFormat="1" ht="20.100000000000001" customHeight="1" x14ac:dyDescent="0.2">
      <c r="B36" s="66" t="s">
        <v>96</v>
      </c>
      <c r="C36" s="66" t="s">
        <v>90</v>
      </c>
      <c r="D36" s="67">
        <v>228</v>
      </c>
      <c r="E36" s="67">
        <v>13680</v>
      </c>
      <c r="F36" s="67">
        <v>343</v>
      </c>
      <c r="G36" s="68">
        <v>505</v>
      </c>
      <c r="H36" s="69">
        <v>30300</v>
      </c>
      <c r="I36" s="69">
        <v>761</v>
      </c>
      <c r="J36" s="71">
        <f t="shared" si="0"/>
        <v>1.2186588921282799</v>
      </c>
    </row>
    <row r="37" spans="2:10" s="22" customFormat="1" ht="20.100000000000001" customHeight="1" x14ac:dyDescent="0.2">
      <c r="B37" s="66" t="s">
        <v>215</v>
      </c>
      <c r="C37" s="66" t="s">
        <v>216</v>
      </c>
      <c r="D37" s="67">
        <v>0</v>
      </c>
      <c r="E37" s="67">
        <v>0</v>
      </c>
      <c r="F37" s="67">
        <v>0</v>
      </c>
      <c r="G37" s="68">
        <v>0</v>
      </c>
      <c r="H37" s="69">
        <v>8721</v>
      </c>
      <c r="I37" s="69">
        <v>109</v>
      </c>
      <c r="J37" s="71" t="s">
        <v>37</v>
      </c>
    </row>
    <row r="38" spans="2:10" s="22" customFormat="1" ht="20.100000000000001" customHeight="1" x14ac:dyDescent="0.2">
      <c r="B38" s="66" t="s">
        <v>215</v>
      </c>
      <c r="C38" s="66" t="s">
        <v>239</v>
      </c>
      <c r="D38" s="67">
        <v>0</v>
      </c>
      <c r="E38" s="67">
        <v>0</v>
      </c>
      <c r="F38" s="67">
        <v>0</v>
      </c>
      <c r="G38" s="68">
        <v>0</v>
      </c>
      <c r="H38" s="69">
        <v>206</v>
      </c>
      <c r="I38" s="69">
        <v>201</v>
      </c>
      <c r="J38" s="71" t="s">
        <v>37</v>
      </c>
    </row>
    <row r="39" spans="2:10" s="22" customFormat="1" ht="20.100000000000001" customHeight="1" x14ac:dyDescent="0.2">
      <c r="B39" s="66" t="s">
        <v>215</v>
      </c>
      <c r="C39" s="66" t="s">
        <v>217</v>
      </c>
      <c r="D39" s="67">
        <v>0</v>
      </c>
      <c r="E39" s="67">
        <v>0</v>
      </c>
      <c r="F39" s="67">
        <v>0</v>
      </c>
      <c r="G39" s="68">
        <v>0</v>
      </c>
      <c r="H39" s="69">
        <v>43449</v>
      </c>
      <c r="I39" s="69">
        <v>553</v>
      </c>
      <c r="J39" s="71" t="s">
        <v>37</v>
      </c>
    </row>
    <row r="40" spans="2:10" s="22" customFormat="1" ht="20.100000000000001" customHeight="1" x14ac:dyDescent="0.2">
      <c r="B40" s="66" t="s">
        <v>159</v>
      </c>
      <c r="C40" s="66" t="s">
        <v>172</v>
      </c>
      <c r="D40" s="67">
        <v>124</v>
      </c>
      <c r="E40" s="67">
        <v>7440</v>
      </c>
      <c r="F40" s="67">
        <v>187</v>
      </c>
      <c r="G40" s="68">
        <v>198</v>
      </c>
      <c r="H40" s="69">
        <v>11880</v>
      </c>
      <c r="I40" s="69">
        <v>298</v>
      </c>
      <c r="J40" s="71">
        <f t="shared" si="0"/>
        <v>0.5935828877005348</v>
      </c>
    </row>
    <row r="41" spans="2:10" s="22" customFormat="1" ht="20.100000000000001" customHeight="1" x14ac:dyDescent="0.2">
      <c r="B41" s="66" t="s">
        <v>97</v>
      </c>
      <c r="C41" s="66" t="s">
        <v>91</v>
      </c>
      <c r="D41" s="67">
        <v>288</v>
      </c>
      <c r="E41" s="67">
        <v>288</v>
      </c>
      <c r="F41" s="67">
        <v>432</v>
      </c>
      <c r="G41" s="68">
        <v>484</v>
      </c>
      <c r="H41" s="69">
        <v>484</v>
      </c>
      <c r="I41" s="69">
        <v>617</v>
      </c>
      <c r="J41" s="71">
        <f t="shared" si="0"/>
        <v>0.42824074074074076</v>
      </c>
    </row>
    <row r="42" spans="2:10" s="22" customFormat="1" ht="20.100000000000001" customHeight="1" x14ac:dyDescent="0.2">
      <c r="B42" s="66" t="s">
        <v>229</v>
      </c>
      <c r="C42" s="66" t="s">
        <v>218</v>
      </c>
      <c r="D42" s="67">
        <v>0</v>
      </c>
      <c r="E42" s="67">
        <v>4</v>
      </c>
      <c r="F42" s="67">
        <v>74</v>
      </c>
      <c r="G42" s="68">
        <v>0</v>
      </c>
      <c r="H42" s="69">
        <v>0</v>
      </c>
      <c r="I42" s="69">
        <v>0</v>
      </c>
      <c r="J42" s="71">
        <f t="shared" si="0"/>
        <v>-1</v>
      </c>
    </row>
    <row r="43" spans="2:10" s="22" customFormat="1" ht="20.100000000000001" customHeight="1" x14ac:dyDescent="0.2">
      <c r="B43" s="66" t="s">
        <v>98</v>
      </c>
      <c r="C43" s="66" t="s">
        <v>86</v>
      </c>
      <c r="D43" s="67">
        <v>21</v>
      </c>
      <c r="E43" s="67">
        <v>1176</v>
      </c>
      <c r="F43" s="67">
        <v>22</v>
      </c>
      <c r="G43" s="68">
        <v>0</v>
      </c>
      <c r="H43" s="69">
        <v>0</v>
      </c>
      <c r="I43" s="69">
        <v>0</v>
      </c>
      <c r="J43" s="71">
        <f t="shared" si="0"/>
        <v>-1</v>
      </c>
    </row>
    <row r="44" spans="2:10" s="22" customFormat="1" ht="20.100000000000001" customHeight="1" x14ac:dyDescent="0.2">
      <c r="B44" s="66" t="s">
        <v>98</v>
      </c>
      <c r="C44" s="66" t="s">
        <v>88</v>
      </c>
      <c r="D44" s="67">
        <v>126</v>
      </c>
      <c r="E44" s="67">
        <v>13230</v>
      </c>
      <c r="F44" s="67">
        <v>135</v>
      </c>
      <c r="G44" s="68">
        <v>84</v>
      </c>
      <c r="H44" s="69">
        <v>8820</v>
      </c>
      <c r="I44" s="69">
        <v>90</v>
      </c>
      <c r="J44" s="71">
        <f t="shared" si="0"/>
        <v>-0.33333333333333331</v>
      </c>
    </row>
    <row r="45" spans="2:10" s="22" customFormat="1" ht="20.100000000000001" customHeight="1" x14ac:dyDescent="0.2">
      <c r="B45" s="66" t="s">
        <v>99</v>
      </c>
      <c r="C45" s="66" t="s">
        <v>86</v>
      </c>
      <c r="D45" s="67">
        <v>42</v>
      </c>
      <c r="E45" s="67">
        <v>2352</v>
      </c>
      <c r="F45" s="67">
        <v>45</v>
      </c>
      <c r="G45" s="68">
        <v>609</v>
      </c>
      <c r="H45" s="69">
        <v>33691</v>
      </c>
      <c r="I45" s="69">
        <v>643</v>
      </c>
      <c r="J45" s="71">
        <f t="shared" si="0"/>
        <v>13.28888888888889</v>
      </c>
    </row>
    <row r="46" spans="2:10" s="22" customFormat="1" ht="20.100000000000001" customHeight="1" x14ac:dyDescent="0.2">
      <c r="B46" s="66" t="s">
        <v>99</v>
      </c>
      <c r="C46" s="66" t="s">
        <v>88</v>
      </c>
      <c r="D46" s="67">
        <v>1295</v>
      </c>
      <c r="E46" s="67">
        <v>137788</v>
      </c>
      <c r="F46" s="67">
        <v>1408</v>
      </c>
      <c r="G46" s="68">
        <v>606</v>
      </c>
      <c r="H46" s="69">
        <v>63840</v>
      </c>
      <c r="I46" s="69">
        <v>651</v>
      </c>
      <c r="J46" s="71">
        <f t="shared" si="0"/>
        <v>-0.53764204545454541</v>
      </c>
    </row>
    <row r="47" spans="2:10" s="22" customFormat="1" ht="20.100000000000001" customHeight="1" x14ac:dyDescent="0.2">
      <c r="B47" s="66" t="s">
        <v>100</v>
      </c>
      <c r="C47" s="66" t="s">
        <v>85</v>
      </c>
      <c r="D47" s="67">
        <v>0</v>
      </c>
      <c r="E47" s="67">
        <v>153069</v>
      </c>
      <c r="F47" s="67">
        <v>2125</v>
      </c>
      <c r="G47" s="68">
        <v>0</v>
      </c>
      <c r="H47" s="69">
        <v>5774</v>
      </c>
      <c r="I47" s="69">
        <v>81</v>
      </c>
      <c r="J47" s="71">
        <f t="shared" si="0"/>
        <v>-0.96188235294117652</v>
      </c>
    </row>
    <row r="48" spans="2:10" s="22" customFormat="1" ht="20.100000000000001" customHeight="1" x14ac:dyDescent="0.2">
      <c r="B48" s="66" t="s">
        <v>100</v>
      </c>
      <c r="C48" s="66" t="s">
        <v>170</v>
      </c>
      <c r="D48" s="67">
        <v>293</v>
      </c>
      <c r="E48" s="67">
        <v>17488</v>
      </c>
      <c r="F48" s="67">
        <v>307</v>
      </c>
      <c r="G48" s="68">
        <v>168</v>
      </c>
      <c r="H48" s="69">
        <v>9408</v>
      </c>
      <c r="I48" s="69">
        <v>179</v>
      </c>
      <c r="J48" s="71">
        <f t="shared" si="0"/>
        <v>-0.41693811074918569</v>
      </c>
    </row>
    <row r="49" spans="2:10" s="22" customFormat="1" ht="20.100000000000001" customHeight="1" x14ac:dyDescent="0.2">
      <c r="B49" s="66" t="s">
        <v>100</v>
      </c>
      <c r="C49" s="66" t="s">
        <v>239</v>
      </c>
      <c r="D49" s="67">
        <v>0</v>
      </c>
      <c r="E49" s="67">
        <v>0</v>
      </c>
      <c r="F49" s="67">
        <v>0</v>
      </c>
      <c r="G49" s="68">
        <v>0</v>
      </c>
      <c r="H49" s="69">
        <v>178</v>
      </c>
      <c r="I49" s="69">
        <v>16</v>
      </c>
      <c r="J49" s="71" t="s">
        <v>37</v>
      </c>
    </row>
    <row r="50" spans="2:10" s="22" customFormat="1" ht="20.100000000000001" customHeight="1" x14ac:dyDescent="0.2">
      <c r="B50" s="66" t="s">
        <v>100</v>
      </c>
      <c r="C50" s="66" t="s">
        <v>171</v>
      </c>
      <c r="D50" s="67">
        <v>615</v>
      </c>
      <c r="E50" s="67">
        <v>60323</v>
      </c>
      <c r="F50" s="67">
        <v>701</v>
      </c>
      <c r="G50" s="68">
        <v>760</v>
      </c>
      <c r="H50" s="69">
        <v>76447</v>
      </c>
      <c r="I50" s="69">
        <v>905</v>
      </c>
      <c r="J50" s="71">
        <f t="shared" si="0"/>
        <v>0.29101283880171186</v>
      </c>
    </row>
    <row r="51" spans="2:10" s="22" customFormat="1" ht="20.100000000000001" customHeight="1" x14ac:dyDescent="0.2">
      <c r="B51" s="66" t="s">
        <v>100</v>
      </c>
      <c r="C51" s="66" t="s">
        <v>82</v>
      </c>
      <c r="D51" s="67">
        <v>0</v>
      </c>
      <c r="E51" s="67">
        <v>85321</v>
      </c>
      <c r="F51" s="67">
        <v>1261</v>
      </c>
      <c r="G51" s="68">
        <v>0</v>
      </c>
      <c r="H51" s="69">
        <v>96885</v>
      </c>
      <c r="I51" s="69">
        <v>1399</v>
      </c>
      <c r="J51" s="71">
        <f t="shared" si="0"/>
        <v>0.10943695479777954</v>
      </c>
    </row>
    <row r="52" spans="2:10" s="22" customFormat="1" ht="20.100000000000001" customHeight="1" x14ac:dyDescent="0.2">
      <c r="B52" s="66" t="s">
        <v>100</v>
      </c>
      <c r="C52" s="66" t="s">
        <v>230</v>
      </c>
      <c r="D52" s="67">
        <v>72</v>
      </c>
      <c r="E52" s="67">
        <v>4320</v>
      </c>
      <c r="F52" s="67">
        <v>108</v>
      </c>
      <c r="G52" s="68">
        <v>0</v>
      </c>
      <c r="H52" s="69">
        <v>0</v>
      </c>
      <c r="I52" s="69">
        <v>0</v>
      </c>
      <c r="J52" s="71">
        <f t="shared" si="0"/>
        <v>-1</v>
      </c>
    </row>
    <row r="53" spans="2:10" s="22" customFormat="1" ht="20.100000000000001" customHeight="1" x14ac:dyDescent="0.2">
      <c r="B53" s="66" t="s">
        <v>100</v>
      </c>
      <c r="C53" s="66" t="s">
        <v>173</v>
      </c>
      <c r="D53" s="67">
        <v>180</v>
      </c>
      <c r="E53" s="67">
        <v>10800</v>
      </c>
      <c r="F53" s="67">
        <v>275</v>
      </c>
      <c r="G53" s="68">
        <v>0</v>
      </c>
      <c r="H53" s="69">
        <v>0</v>
      </c>
      <c r="I53" s="69">
        <v>0</v>
      </c>
      <c r="J53" s="71">
        <f t="shared" si="0"/>
        <v>-1</v>
      </c>
    </row>
    <row r="54" spans="2:10" s="22" customFormat="1" ht="20.100000000000001" customHeight="1" x14ac:dyDescent="0.2">
      <c r="B54" s="66" t="s">
        <v>100</v>
      </c>
      <c r="C54" s="66" t="s">
        <v>157</v>
      </c>
      <c r="D54" s="67">
        <v>80</v>
      </c>
      <c r="E54" s="67">
        <v>8000</v>
      </c>
      <c r="F54" s="67">
        <v>80</v>
      </c>
      <c r="G54" s="68">
        <v>203</v>
      </c>
      <c r="H54" s="69">
        <v>15212</v>
      </c>
      <c r="I54" s="69">
        <v>220</v>
      </c>
      <c r="J54" s="71">
        <f t="shared" si="0"/>
        <v>1.75</v>
      </c>
    </row>
    <row r="55" spans="2:10" s="22" customFormat="1" ht="20.100000000000001" customHeight="1" x14ac:dyDescent="0.2">
      <c r="B55" s="66" t="s">
        <v>250</v>
      </c>
      <c r="C55" s="66" t="s">
        <v>217</v>
      </c>
      <c r="D55" s="67">
        <v>0</v>
      </c>
      <c r="E55" s="67">
        <v>0</v>
      </c>
      <c r="F55" s="67">
        <v>0</v>
      </c>
      <c r="G55" s="68">
        <v>0</v>
      </c>
      <c r="H55" s="69">
        <v>5604</v>
      </c>
      <c r="I55" s="69">
        <v>85</v>
      </c>
      <c r="J55" s="71" t="s">
        <v>37</v>
      </c>
    </row>
    <row r="56" spans="2:10" s="22" customFormat="1" ht="20.100000000000001" customHeight="1" x14ac:dyDescent="0.2">
      <c r="B56" s="66" t="s">
        <v>160</v>
      </c>
      <c r="C56" s="66" t="s">
        <v>170</v>
      </c>
      <c r="D56" s="67">
        <v>21</v>
      </c>
      <c r="E56" s="67">
        <v>1176</v>
      </c>
      <c r="F56" s="67">
        <v>22</v>
      </c>
      <c r="G56" s="68">
        <v>0</v>
      </c>
      <c r="H56" s="69">
        <v>0</v>
      </c>
      <c r="I56" s="69">
        <v>0</v>
      </c>
      <c r="J56" s="71">
        <f t="shared" si="0"/>
        <v>-1</v>
      </c>
    </row>
    <row r="57" spans="2:10" s="22" customFormat="1" ht="20.100000000000001" customHeight="1" x14ac:dyDescent="0.2">
      <c r="B57" s="66" t="s">
        <v>101</v>
      </c>
      <c r="C57" s="66" t="s">
        <v>85</v>
      </c>
      <c r="D57" s="67">
        <v>0</v>
      </c>
      <c r="E57" s="67">
        <v>15400</v>
      </c>
      <c r="F57" s="67">
        <v>215</v>
      </c>
      <c r="G57" s="68">
        <v>0</v>
      </c>
      <c r="H57" s="69">
        <v>11550</v>
      </c>
      <c r="I57" s="69">
        <v>162</v>
      </c>
      <c r="J57" s="71">
        <f t="shared" si="0"/>
        <v>-0.24651162790697675</v>
      </c>
    </row>
    <row r="58" spans="2:10" s="22" customFormat="1" ht="20.100000000000001" customHeight="1" x14ac:dyDescent="0.2">
      <c r="B58" s="66" t="s">
        <v>101</v>
      </c>
      <c r="C58" s="66" t="s">
        <v>170</v>
      </c>
      <c r="D58" s="67">
        <v>483</v>
      </c>
      <c r="E58" s="67">
        <v>27048</v>
      </c>
      <c r="F58" s="67">
        <v>514</v>
      </c>
      <c r="G58" s="68">
        <v>0</v>
      </c>
      <c r="H58" s="69">
        <v>0</v>
      </c>
      <c r="I58" s="69">
        <v>0</v>
      </c>
      <c r="J58" s="71">
        <f t="shared" si="0"/>
        <v>-1</v>
      </c>
    </row>
    <row r="59" spans="2:10" s="22" customFormat="1" ht="20.100000000000001" customHeight="1" x14ac:dyDescent="0.2">
      <c r="B59" s="66" t="s">
        <v>101</v>
      </c>
      <c r="C59" s="66" t="s">
        <v>171</v>
      </c>
      <c r="D59" s="67">
        <v>675</v>
      </c>
      <c r="E59" s="67">
        <v>44650</v>
      </c>
      <c r="F59" s="67">
        <v>875</v>
      </c>
      <c r="G59" s="68">
        <v>593</v>
      </c>
      <c r="H59" s="69">
        <v>42044</v>
      </c>
      <c r="I59" s="69">
        <v>750</v>
      </c>
      <c r="J59" s="71">
        <f t="shared" si="0"/>
        <v>-0.14285714285714285</v>
      </c>
    </row>
    <row r="60" spans="2:10" s="22" customFormat="1" ht="20.100000000000001" customHeight="1" x14ac:dyDescent="0.2">
      <c r="B60" s="66" t="s">
        <v>101</v>
      </c>
      <c r="C60" s="66" t="s">
        <v>82</v>
      </c>
      <c r="D60" s="67">
        <v>0</v>
      </c>
      <c r="E60" s="67">
        <v>0</v>
      </c>
      <c r="F60" s="67">
        <v>0</v>
      </c>
      <c r="G60" s="68">
        <v>0</v>
      </c>
      <c r="H60" s="69">
        <v>5775</v>
      </c>
      <c r="I60" s="69">
        <v>81</v>
      </c>
      <c r="J60" s="71" t="s">
        <v>37</v>
      </c>
    </row>
    <row r="61" spans="2:10" s="22" customFormat="1" ht="20.100000000000001" customHeight="1" x14ac:dyDescent="0.2">
      <c r="B61" s="66" t="s">
        <v>174</v>
      </c>
      <c r="C61" s="66" t="s">
        <v>173</v>
      </c>
      <c r="D61" s="67">
        <v>540</v>
      </c>
      <c r="E61" s="67">
        <v>540</v>
      </c>
      <c r="F61" s="67">
        <v>810</v>
      </c>
      <c r="G61" s="68">
        <v>616</v>
      </c>
      <c r="H61" s="69">
        <v>616</v>
      </c>
      <c r="I61" s="69">
        <v>785</v>
      </c>
      <c r="J61" s="71">
        <f t="shared" si="0"/>
        <v>-3.0864197530864196E-2</v>
      </c>
    </row>
    <row r="62" spans="2:10" s="22" customFormat="1" ht="20.100000000000001" customHeight="1" x14ac:dyDescent="0.2">
      <c r="B62" s="66" t="s">
        <v>83</v>
      </c>
      <c r="C62" s="66" t="s">
        <v>231</v>
      </c>
      <c r="D62" s="67">
        <v>0</v>
      </c>
      <c r="E62" s="67">
        <v>9577</v>
      </c>
      <c r="F62" s="67">
        <v>125</v>
      </c>
      <c r="G62" s="68">
        <v>0</v>
      </c>
      <c r="H62" s="69">
        <v>11920</v>
      </c>
      <c r="I62" s="69">
        <v>149</v>
      </c>
      <c r="J62" s="71">
        <f t="shared" si="0"/>
        <v>0.192</v>
      </c>
    </row>
    <row r="63" spans="2:10" s="22" customFormat="1" ht="20.100000000000001" customHeight="1" x14ac:dyDescent="0.2">
      <c r="B63" s="66" t="s">
        <v>83</v>
      </c>
      <c r="C63" s="66" t="s">
        <v>85</v>
      </c>
      <c r="D63" s="67">
        <v>0</v>
      </c>
      <c r="E63" s="67">
        <v>9625</v>
      </c>
      <c r="F63" s="67">
        <v>134</v>
      </c>
      <c r="G63" s="68">
        <v>0</v>
      </c>
      <c r="H63" s="69">
        <v>3850</v>
      </c>
      <c r="I63" s="69">
        <v>54</v>
      </c>
      <c r="J63" s="71">
        <f t="shared" si="0"/>
        <v>-0.59701492537313428</v>
      </c>
    </row>
    <row r="64" spans="2:10" s="22" customFormat="1" ht="20.100000000000001" customHeight="1" x14ac:dyDescent="0.2">
      <c r="B64" s="66" t="s">
        <v>83</v>
      </c>
      <c r="C64" s="66" t="s">
        <v>88</v>
      </c>
      <c r="D64" s="67">
        <v>1513</v>
      </c>
      <c r="E64" s="67">
        <v>162136</v>
      </c>
      <c r="F64" s="67">
        <v>1688</v>
      </c>
      <c r="G64" s="68">
        <v>626</v>
      </c>
      <c r="H64" s="69">
        <v>67798</v>
      </c>
      <c r="I64" s="69">
        <v>701</v>
      </c>
      <c r="J64" s="71">
        <f t="shared" si="0"/>
        <v>-0.58471563981042651</v>
      </c>
    </row>
    <row r="65" spans="2:10" s="22" customFormat="1" ht="20.100000000000001" customHeight="1" x14ac:dyDescent="0.2">
      <c r="B65" s="66" t="s">
        <v>83</v>
      </c>
      <c r="C65" s="66" t="s">
        <v>82</v>
      </c>
      <c r="D65" s="67">
        <v>0</v>
      </c>
      <c r="E65" s="67">
        <v>7763</v>
      </c>
      <c r="F65" s="67">
        <v>104</v>
      </c>
      <c r="G65" s="68">
        <v>0</v>
      </c>
      <c r="H65" s="69">
        <v>15773</v>
      </c>
      <c r="I65" s="69">
        <v>214</v>
      </c>
      <c r="J65" s="71">
        <f t="shared" si="0"/>
        <v>1.0576923076923077</v>
      </c>
    </row>
    <row r="66" spans="2:10" s="22" customFormat="1" ht="20.100000000000001" customHeight="1" x14ac:dyDescent="0.2">
      <c r="B66" s="66" t="s">
        <v>102</v>
      </c>
      <c r="C66" s="66" t="s">
        <v>86</v>
      </c>
      <c r="D66" s="67">
        <v>3637</v>
      </c>
      <c r="E66" s="67">
        <v>256013</v>
      </c>
      <c r="F66" s="67">
        <v>3622</v>
      </c>
      <c r="G66" s="68">
        <v>4126</v>
      </c>
      <c r="H66" s="69">
        <v>265733</v>
      </c>
      <c r="I66" s="69">
        <v>4250</v>
      </c>
      <c r="J66" s="71">
        <f t="shared" si="0"/>
        <v>0.17338487023743787</v>
      </c>
    </row>
    <row r="67" spans="2:10" s="22" customFormat="1" ht="20.100000000000001" customHeight="1" x14ac:dyDescent="0.2">
      <c r="B67" s="66" t="s">
        <v>102</v>
      </c>
      <c r="C67" s="66" t="s">
        <v>88</v>
      </c>
      <c r="D67" s="67">
        <v>9339</v>
      </c>
      <c r="E67" s="67">
        <v>835458</v>
      </c>
      <c r="F67" s="67">
        <v>11323</v>
      </c>
      <c r="G67" s="68">
        <v>6221</v>
      </c>
      <c r="H67" s="69">
        <v>572588</v>
      </c>
      <c r="I67" s="69">
        <v>7302</v>
      </c>
      <c r="J67" s="71">
        <f t="shared" si="0"/>
        <v>-0.35511790161617945</v>
      </c>
    </row>
    <row r="68" spans="2:10" s="22" customFormat="1" ht="20.100000000000001" customHeight="1" x14ac:dyDescent="0.2">
      <c r="B68" s="66" t="s">
        <v>102</v>
      </c>
      <c r="C68" s="66" t="s">
        <v>232</v>
      </c>
      <c r="D68" s="67">
        <v>240</v>
      </c>
      <c r="E68" s="67">
        <v>960</v>
      </c>
      <c r="F68" s="67">
        <v>295</v>
      </c>
      <c r="G68" s="68">
        <v>0</v>
      </c>
      <c r="H68" s="69">
        <v>0</v>
      </c>
      <c r="I68" s="69">
        <v>0</v>
      </c>
      <c r="J68" s="71">
        <f t="shared" si="0"/>
        <v>-1</v>
      </c>
    </row>
    <row r="69" spans="2:10" s="22" customFormat="1" ht="20.100000000000001" customHeight="1" x14ac:dyDescent="0.2">
      <c r="B69" s="66" t="s">
        <v>102</v>
      </c>
      <c r="C69" s="66" t="s">
        <v>228</v>
      </c>
      <c r="D69" s="67">
        <v>0</v>
      </c>
      <c r="E69" s="67">
        <v>0</v>
      </c>
      <c r="F69" s="67">
        <v>0</v>
      </c>
      <c r="G69" s="68">
        <v>0</v>
      </c>
      <c r="H69" s="69">
        <v>30</v>
      </c>
      <c r="I69" s="69">
        <v>743</v>
      </c>
      <c r="J69" s="71" t="s">
        <v>37</v>
      </c>
    </row>
    <row r="70" spans="2:10" s="22" customFormat="1" ht="20.100000000000001" customHeight="1" x14ac:dyDescent="0.2">
      <c r="B70" s="66" t="s">
        <v>102</v>
      </c>
      <c r="C70" s="66" t="s">
        <v>157</v>
      </c>
      <c r="D70" s="67">
        <v>80</v>
      </c>
      <c r="E70" s="67">
        <v>8000</v>
      </c>
      <c r="F70" s="67">
        <v>80</v>
      </c>
      <c r="G70" s="68">
        <v>20</v>
      </c>
      <c r="H70" s="69">
        <v>60</v>
      </c>
      <c r="I70" s="69">
        <v>22</v>
      </c>
      <c r="J70" s="71">
        <f t="shared" si="0"/>
        <v>-0.72499999999999998</v>
      </c>
    </row>
    <row r="71" spans="2:10" s="22" customFormat="1" ht="20.100000000000001" customHeight="1" x14ac:dyDescent="0.2">
      <c r="B71" s="66" t="s">
        <v>103</v>
      </c>
      <c r="C71" s="66" t="s">
        <v>86</v>
      </c>
      <c r="D71" s="67">
        <v>293</v>
      </c>
      <c r="E71" s="67">
        <v>16408</v>
      </c>
      <c r="F71" s="67">
        <v>312</v>
      </c>
      <c r="G71" s="68">
        <v>315</v>
      </c>
      <c r="H71" s="69">
        <v>17640</v>
      </c>
      <c r="I71" s="69">
        <v>335</v>
      </c>
      <c r="J71" s="71">
        <f t="shared" si="0"/>
        <v>7.371794871794872E-2</v>
      </c>
    </row>
    <row r="72" spans="2:10" s="22" customFormat="1" ht="20.100000000000001" customHeight="1" x14ac:dyDescent="0.2">
      <c r="B72" s="66" t="s">
        <v>103</v>
      </c>
      <c r="C72" s="66" t="s">
        <v>171</v>
      </c>
      <c r="D72" s="67">
        <v>180</v>
      </c>
      <c r="E72" s="67">
        <v>20160</v>
      </c>
      <c r="F72" s="67">
        <v>206</v>
      </c>
      <c r="G72" s="68">
        <v>0</v>
      </c>
      <c r="H72" s="69">
        <v>0</v>
      </c>
      <c r="I72" s="69">
        <v>0</v>
      </c>
      <c r="J72" s="71">
        <f t="shared" si="0"/>
        <v>-1</v>
      </c>
    </row>
    <row r="73" spans="2:10" s="22" customFormat="1" ht="20.100000000000001" customHeight="1" x14ac:dyDescent="0.2">
      <c r="B73" s="66" t="s">
        <v>104</v>
      </c>
      <c r="C73" s="66" t="s">
        <v>191</v>
      </c>
      <c r="D73" s="67">
        <v>0</v>
      </c>
      <c r="E73" s="67">
        <v>0</v>
      </c>
      <c r="F73" s="67">
        <v>0</v>
      </c>
      <c r="G73" s="68">
        <v>160</v>
      </c>
      <c r="H73" s="69">
        <v>10400</v>
      </c>
      <c r="I73" s="69">
        <v>209</v>
      </c>
      <c r="J73" s="71" t="s">
        <v>37</v>
      </c>
    </row>
    <row r="74" spans="2:10" s="22" customFormat="1" ht="20.100000000000001" customHeight="1" x14ac:dyDescent="0.2">
      <c r="B74" s="66" t="s">
        <v>104</v>
      </c>
      <c r="C74" s="66" t="s">
        <v>86</v>
      </c>
      <c r="D74" s="67">
        <v>1835</v>
      </c>
      <c r="E74" s="67">
        <v>105703</v>
      </c>
      <c r="F74" s="67">
        <v>1931</v>
      </c>
      <c r="G74" s="68">
        <v>1302</v>
      </c>
      <c r="H74" s="69">
        <v>77388</v>
      </c>
      <c r="I74" s="69">
        <v>1346</v>
      </c>
      <c r="J74" s="71">
        <f t="shared" si="0"/>
        <v>-0.30295183842568618</v>
      </c>
    </row>
    <row r="75" spans="2:10" s="22" customFormat="1" ht="20.100000000000001" customHeight="1" x14ac:dyDescent="0.2">
      <c r="B75" s="66" t="s">
        <v>104</v>
      </c>
      <c r="C75" s="66" t="s">
        <v>88</v>
      </c>
      <c r="D75" s="67">
        <v>2043</v>
      </c>
      <c r="E75" s="67">
        <v>143071</v>
      </c>
      <c r="F75" s="67">
        <v>2410</v>
      </c>
      <c r="G75" s="68">
        <v>1091</v>
      </c>
      <c r="H75" s="69">
        <v>73945</v>
      </c>
      <c r="I75" s="69">
        <v>1341</v>
      </c>
      <c r="J75" s="71">
        <f t="shared" si="0"/>
        <v>-0.44356846473029043</v>
      </c>
    </row>
    <row r="76" spans="2:10" s="22" customFormat="1" ht="20.100000000000001" customHeight="1" x14ac:dyDescent="0.2">
      <c r="B76" s="66" t="s">
        <v>104</v>
      </c>
      <c r="C76" s="66" t="s">
        <v>157</v>
      </c>
      <c r="D76" s="67">
        <v>0</v>
      </c>
      <c r="E76" s="67">
        <v>0</v>
      </c>
      <c r="F76" s="67">
        <v>0</v>
      </c>
      <c r="G76" s="68">
        <v>40</v>
      </c>
      <c r="H76" s="69">
        <v>4000</v>
      </c>
      <c r="I76" s="69">
        <v>60</v>
      </c>
      <c r="J76" s="71" t="s">
        <v>37</v>
      </c>
    </row>
    <row r="77" spans="2:10" s="22" customFormat="1" ht="20.100000000000001" customHeight="1" x14ac:dyDescent="0.2">
      <c r="B77" s="66" t="s">
        <v>105</v>
      </c>
      <c r="C77" s="66" t="s">
        <v>191</v>
      </c>
      <c r="D77" s="67">
        <v>0</v>
      </c>
      <c r="E77" s="67">
        <v>0</v>
      </c>
      <c r="F77" s="67">
        <v>0</v>
      </c>
      <c r="G77" s="68">
        <v>20</v>
      </c>
      <c r="H77" s="69">
        <v>1300</v>
      </c>
      <c r="I77" s="69">
        <v>26</v>
      </c>
      <c r="J77" s="71" t="s">
        <v>37</v>
      </c>
    </row>
    <row r="78" spans="2:10" s="22" customFormat="1" ht="20.100000000000001" customHeight="1" x14ac:dyDescent="0.2">
      <c r="B78" s="66" t="s">
        <v>105</v>
      </c>
      <c r="C78" s="66" t="s">
        <v>86</v>
      </c>
      <c r="D78" s="67">
        <v>0</v>
      </c>
      <c r="E78" s="67">
        <v>0</v>
      </c>
      <c r="F78" s="67">
        <v>0</v>
      </c>
      <c r="G78" s="68">
        <v>83</v>
      </c>
      <c r="H78" s="69">
        <v>4886</v>
      </c>
      <c r="I78" s="69">
        <v>86</v>
      </c>
      <c r="J78" s="71" t="s">
        <v>37</v>
      </c>
    </row>
    <row r="79" spans="2:10" s="22" customFormat="1" ht="20.100000000000001" customHeight="1" x14ac:dyDescent="0.2">
      <c r="B79" s="66" t="s">
        <v>105</v>
      </c>
      <c r="C79" s="66" t="s">
        <v>88</v>
      </c>
      <c r="D79" s="67">
        <v>63</v>
      </c>
      <c r="E79" s="67">
        <v>4725</v>
      </c>
      <c r="F79" s="67">
        <v>61</v>
      </c>
      <c r="G79" s="68">
        <v>63</v>
      </c>
      <c r="H79" s="69">
        <v>4725</v>
      </c>
      <c r="I79" s="69">
        <v>61</v>
      </c>
      <c r="J79" s="71">
        <f t="shared" si="0"/>
        <v>0</v>
      </c>
    </row>
    <row r="80" spans="2:10" s="22" customFormat="1" ht="20.100000000000001" customHeight="1" x14ac:dyDescent="0.2">
      <c r="B80" s="66" t="s">
        <v>106</v>
      </c>
      <c r="C80" s="66" t="s">
        <v>170</v>
      </c>
      <c r="D80" s="67">
        <v>399</v>
      </c>
      <c r="E80" s="67">
        <v>22344</v>
      </c>
      <c r="F80" s="67">
        <v>425</v>
      </c>
      <c r="G80" s="68">
        <v>315</v>
      </c>
      <c r="H80" s="69">
        <v>17640</v>
      </c>
      <c r="I80" s="69">
        <v>335</v>
      </c>
      <c r="J80" s="71">
        <f t="shared" si="0"/>
        <v>-0.21176470588235294</v>
      </c>
    </row>
    <row r="81" spans="2:10" s="22" customFormat="1" ht="20.100000000000001" customHeight="1" x14ac:dyDescent="0.2">
      <c r="B81" s="66" t="s">
        <v>106</v>
      </c>
      <c r="C81" s="66" t="s">
        <v>188</v>
      </c>
      <c r="D81" s="67">
        <v>0</v>
      </c>
      <c r="E81" s="67">
        <v>0</v>
      </c>
      <c r="F81" s="67">
        <v>0</v>
      </c>
      <c r="G81" s="68">
        <v>7</v>
      </c>
      <c r="H81" s="69">
        <v>588</v>
      </c>
      <c r="I81" s="69">
        <v>7</v>
      </c>
      <c r="J81" s="71" t="s">
        <v>37</v>
      </c>
    </row>
    <row r="82" spans="2:10" s="22" customFormat="1" ht="20.100000000000001" customHeight="1" x14ac:dyDescent="0.2">
      <c r="B82" s="66" t="s">
        <v>106</v>
      </c>
      <c r="C82" s="66" t="s">
        <v>171</v>
      </c>
      <c r="D82" s="67">
        <v>2623</v>
      </c>
      <c r="E82" s="67">
        <v>190881</v>
      </c>
      <c r="F82" s="67">
        <v>3250</v>
      </c>
      <c r="G82" s="68">
        <v>2594</v>
      </c>
      <c r="H82" s="69">
        <v>173663</v>
      </c>
      <c r="I82" s="69">
        <v>3296</v>
      </c>
      <c r="J82" s="71">
        <f t="shared" si="0"/>
        <v>1.4153846153846154E-2</v>
      </c>
    </row>
    <row r="83" spans="2:10" s="22" customFormat="1" ht="20.100000000000001" customHeight="1" x14ac:dyDescent="0.2">
      <c r="B83" s="66" t="s">
        <v>107</v>
      </c>
      <c r="C83" s="66" t="s">
        <v>231</v>
      </c>
      <c r="D83" s="67">
        <v>0</v>
      </c>
      <c r="E83" s="67">
        <v>9531</v>
      </c>
      <c r="F83" s="67">
        <v>124</v>
      </c>
      <c r="G83" s="68">
        <v>0</v>
      </c>
      <c r="H83" s="69">
        <v>0</v>
      </c>
      <c r="I83" s="69">
        <v>0</v>
      </c>
      <c r="J83" s="71">
        <f t="shared" si="0"/>
        <v>-1</v>
      </c>
    </row>
    <row r="84" spans="2:10" s="22" customFormat="1" ht="20.100000000000001" customHeight="1" x14ac:dyDescent="0.2">
      <c r="B84" s="66" t="s">
        <v>107</v>
      </c>
      <c r="C84" s="66" t="s">
        <v>85</v>
      </c>
      <c r="D84" s="67">
        <v>0</v>
      </c>
      <c r="E84" s="67">
        <v>86524</v>
      </c>
      <c r="F84" s="67">
        <v>1200</v>
      </c>
      <c r="G84" s="68">
        <v>0</v>
      </c>
      <c r="H84" s="69">
        <v>1925</v>
      </c>
      <c r="I84" s="69">
        <v>27</v>
      </c>
      <c r="J84" s="71">
        <f t="shared" ref="J84:J142" si="1">(+I84-F84)/F84</f>
        <v>-0.97750000000000004</v>
      </c>
    </row>
    <row r="85" spans="2:10" s="22" customFormat="1" ht="20.100000000000001" customHeight="1" x14ac:dyDescent="0.2">
      <c r="B85" s="66" t="s">
        <v>107</v>
      </c>
      <c r="C85" s="66" t="s">
        <v>88</v>
      </c>
      <c r="D85" s="67">
        <v>12402</v>
      </c>
      <c r="E85" s="67">
        <v>1086558</v>
      </c>
      <c r="F85" s="67">
        <v>15160</v>
      </c>
      <c r="G85" s="68">
        <v>8808</v>
      </c>
      <c r="H85" s="69">
        <v>807886</v>
      </c>
      <c r="I85" s="69">
        <v>10533</v>
      </c>
      <c r="J85" s="71">
        <f t="shared" si="1"/>
        <v>-0.30521108179419526</v>
      </c>
    </row>
    <row r="86" spans="2:10" s="22" customFormat="1" ht="20.100000000000001" customHeight="1" x14ac:dyDescent="0.2">
      <c r="B86" s="66" t="s">
        <v>107</v>
      </c>
      <c r="C86" s="66" t="s">
        <v>82</v>
      </c>
      <c r="D86" s="67">
        <v>0</v>
      </c>
      <c r="E86" s="67">
        <v>38710</v>
      </c>
      <c r="F86" s="67">
        <v>513</v>
      </c>
      <c r="G86" s="68">
        <v>0</v>
      </c>
      <c r="H86" s="69">
        <v>13475</v>
      </c>
      <c r="I86" s="69">
        <v>188</v>
      </c>
      <c r="J86" s="71">
        <f t="shared" si="1"/>
        <v>-0.6335282651072125</v>
      </c>
    </row>
    <row r="87" spans="2:10" s="22" customFormat="1" ht="20.100000000000001" customHeight="1" x14ac:dyDescent="0.2">
      <c r="B87" s="66" t="s">
        <v>107</v>
      </c>
      <c r="C87" s="66" t="s">
        <v>157</v>
      </c>
      <c r="D87" s="67">
        <v>100</v>
      </c>
      <c r="E87" s="67">
        <v>6120</v>
      </c>
      <c r="F87" s="67">
        <v>105</v>
      </c>
      <c r="G87" s="68">
        <v>40</v>
      </c>
      <c r="H87" s="69">
        <v>4000</v>
      </c>
      <c r="I87" s="69">
        <v>40</v>
      </c>
      <c r="J87" s="71">
        <f t="shared" si="1"/>
        <v>-0.61904761904761907</v>
      </c>
    </row>
    <row r="88" spans="2:10" s="22" customFormat="1" ht="20.100000000000001" customHeight="1" x14ac:dyDescent="0.2">
      <c r="B88" s="66" t="s">
        <v>211</v>
      </c>
      <c r="C88" s="66" t="s">
        <v>216</v>
      </c>
      <c r="D88" s="67">
        <v>0</v>
      </c>
      <c r="E88" s="67">
        <v>9113</v>
      </c>
      <c r="F88" s="67">
        <v>118</v>
      </c>
      <c r="G88" s="68">
        <v>0</v>
      </c>
      <c r="H88" s="69">
        <v>8002</v>
      </c>
      <c r="I88" s="69">
        <v>100</v>
      </c>
      <c r="J88" s="71">
        <f t="shared" si="1"/>
        <v>-0.15254237288135594</v>
      </c>
    </row>
    <row r="89" spans="2:10" s="22" customFormat="1" ht="20.100000000000001" customHeight="1" x14ac:dyDescent="0.2">
      <c r="B89" s="66" t="s">
        <v>211</v>
      </c>
      <c r="C89" s="66" t="s">
        <v>85</v>
      </c>
      <c r="D89" s="67">
        <v>0</v>
      </c>
      <c r="E89" s="67">
        <v>5481</v>
      </c>
      <c r="F89" s="67">
        <v>76</v>
      </c>
      <c r="G89" s="68">
        <v>0</v>
      </c>
      <c r="H89" s="69">
        <v>0</v>
      </c>
      <c r="I89" s="69">
        <v>0</v>
      </c>
      <c r="J89" s="71">
        <f t="shared" si="1"/>
        <v>-1</v>
      </c>
    </row>
    <row r="90" spans="2:10" s="22" customFormat="1" ht="20.100000000000001" customHeight="1" x14ac:dyDescent="0.2">
      <c r="B90" s="66" t="s">
        <v>211</v>
      </c>
      <c r="C90" s="66" t="s">
        <v>217</v>
      </c>
      <c r="D90" s="67">
        <v>0</v>
      </c>
      <c r="E90" s="67">
        <v>11160</v>
      </c>
      <c r="F90" s="67">
        <v>146</v>
      </c>
      <c r="G90" s="68">
        <v>0</v>
      </c>
      <c r="H90" s="69">
        <v>19691</v>
      </c>
      <c r="I90" s="69">
        <v>251</v>
      </c>
      <c r="J90" s="71">
        <f t="shared" si="1"/>
        <v>0.71917808219178081</v>
      </c>
    </row>
    <row r="91" spans="2:10" s="22" customFormat="1" ht="20.100000000000001" customHeight="1" x14ac:dyDescent="0.2">
      <c r="B91" s="66" t="s">
        <v>271</v>
      </c>
      <c r="C91" s="66" t="s">
        <v>82</v>
      </c>
      <c r="D91" s="67">
        <v>0</v>
      </c>
      <c r="E91" s="67">
        <v>9130</v>
      </c>
      <c r="F91" s="67">
        <v>137</v>
      </c>
      <c r="G91" s="68">
        <v>0</v>
      </c>
      <c r="H91" s="69">
        <v>0</v>
      </c>
      <c r="I91" s="69">
        <v>0</v>
      </c>
      <c r="J91" s="71">
        <f t="shared" si="1"/>
        <v>-1</v>
      </c>
    </row>
    <row r="92" spans="2:10" s="22" customFormat="1" ht="20.100000000000001" customHeight="1" x14ac:dyDescent="0.2">
      <c r="B92" s="66" t="s">
        <v>192</v>
      </c>
      <c r="C92" s="66" t="s">
        <v>171</v>
      </c>
      <c r="D92" s="67">
        <v>21</v>
      </c>
      <c r="E92" s="67">
        <v>2205</v>
      </c>
      <c r="F92" s="67">
        <v>22</v>
      </c>
      <c r="G92" s="68">
        <v>0</v>
      </c>
      <c r="H92" s="69">
        <v>0</v>
      </c>
      <c r="I92" s="69">
        <v>0</v>
      </c>
      <c r="J92" s="71">
        <f t="shared" si="1"/>
        <v>-1</v>
      </c>
    </row>
    <row r="93" spans="2:10" s="22" customFormat="1" ht="20.100000000000001" customHeight="1" x14ac:dyDescent="0.2">
      <c r="B93" s="66" t="s">
        <v>263</v>
      </c>
      <c r="C93" s="66" t="s">
        <v>82</v>
      </c>
      <c r="D93" s="67">
        <v>0</v>
      </c>
      <c r="E93" s="67">
        <v>3580</v>
      </c>
      <c r="F93" s="67">
        <v>54</v>
      </c>
      <c r="G93" s="68">
        <v>0</v>
      </c>
      <c r="H93" s="69">
        <v>0</v>
      </c>
      <c r="I93" s="69">
        <v>0</v>
      </c>
      <c r="J93" s="71">
        <f t="shared" si="1"/>
        <v>-1</v>
      </c>
    </row>
    <row r="94" spans="2:10" s="22" customFormat="1" ht="20.100000000000001" customHeight="1" x14ac:dyDescent="0.2">
      <c r="B94" s="66" t="s">
        <v>162</v>
      </c>
      <c r="C94" s="66" t="s">
        <v>170</v>
      </c>
      <c r="D94" s="67">
        <v>42</v>
      </c>
      <c r="E94" s="67">
        <v>2352</v>
      </c>
      <c r="F94" s="67">
        <v>45</v>
      </c>
      <c r="G94" s="68">
        <v>0</v>
      </c>
      <c r="H94" s="69">
        <v>0</v>
      </c>
      <c r="I94" s="69">
        <v>0</v>
      </c>
      <c r="J94" s="71">
        <f t="shared" si="1"/>
        <v>-1</v>
      </c>
    </row>
    <row r="95" spans="2:10" s="22" customFormat="1" ht="20.100000000000001" customHeight="1" x14ac:dyDescent="0.2">
      <c r="B95" s="66" t="s">
        <v>162</v>
      </c>
      <c r="C95" s="66" t="s">
        <v>171</v>
      </c>
      <c r="D95" s="67">
        <v>185</v>
      </c>
      <c r="E95" s="67">
        <v>20625</v>
      </c>
      <c r="F95" s="67">
        <v>210</v>
      </c>
      <c r="G95" s="68">
        <v>63</v>
      </c>
      <c r="H95" s="69">
        <v>6615</v>
      </c>
      <c r="I95" s="69">
        <v>67</v>
      </c>
      <c r="J95" s="71">
        <f t="shared" si="1"/>
        <v>-0.68095238095238098</v>
      </c>
    </row>
    <row r="96" spans="2:10" s="22" customFormat="1" ht="20.100000000000001" customHeight="1" x14ac:dyDescent="0.2">
      <c r="B96" s="66" t="s">
        <v>163</v>
      </c>
      <c r="C96" s="66" t="s">
        <v>171</v>
      </c>
      <c r="D96" s="67">
        <v>103</v>
      </c>
      <c r="E96" s="67">
        <v>9910</v>
      </c>
      <c r="F96" s="67">
        <v>114</v>
      </c>
      <c r="G96" s="68">
        <v>205</v>
      </c>
      <c r="H96" s="69">
        <v>19752</v>
      </c>
      <c r="I96" s="69">
        <v>236</v>
      </c>
      <c r="J96" s="71">
        <f t="shared" si="1"/>
        <v>1.0701754385964912</v>
      </c>
    </row>
    <row r="97" spans="2:10" s="22" customFormat="1" ht="20.100000000000001" customHeight="1" x14ac:dyDescent="0.2">
      <c r="B97" s="66" t="s">
        <v>163</v>
      </c>
      <c r="C97" s="66" t="s">
        <v>82</v>
      </c>
      <c r="D97" s="67">
        <v>0</v>
      </c>
      <c r="E97" s="67">
        <v>13992</v>
      </c>
      <c r="F97" s="67">
        <v>210</v>
      </c>
      <c r="G97" s="68">
        <v>0</v>
      </c>
      <c r="H97" s="69">
        <v>0</v>
      </c>
      <c r="I97" s="69">
        <v>0</v>
      </c>
      <c r="J97" s="71">
        <f t="shared" si="1"/>
        <v>-1</v>
      </c>
    </row>
    <row r="98" spans="2:10" s="22" customFormat="1" ht="20.100000000000001" customHeight="1" x14ac:dyDescent="0.2">
      <c r="B98" s="66" t="s">
        <v>108</v>
      </c>
      <c r="C98" s="66" t="s">
        <v>88</v>
      </c>
      <c r="D98" s="67">
        <v>21</v>
      </c>
      <c r="E98" s="67">
        <v>1953</v>
      </c>
      <c r="F98" s="67">
        <v>24</v>
      </c>
      <c r="G98" s="68">
        <v>62</v>
      </c>
      <c r="H98" s="69">
        <v>6975</v>
      </c>
      <c r="I98" s="69">
        <v>71</v>
      </c>
      <c r="J98" s="71">
        <f t="shared" si="1"/>
        <v>1.9583333333333333</v>
      </c>
    </row>
    <row r="99" spans="2:10" s="22" customFormat="1" ht="20.100000000000001" customHeight="1" x14ac:dyDescent="0.2">
      <c r="B99" s="66" t="s">
        <v>109</v>
      </c>
      <c r="C99" s="66" t="s">
        <v>88</v>
      </c>
      <c r="D99" s="67">
        <v>672</v>
      </c>
      <c r="E99" s="67">
        <v>74347</v>
      </c>
      <c r="F99" s="67">
        <v>779</v>
      </c>
      <c r="G99" s="68">
        <v>440</v>
      </c>
      <c r="H99" s="69">
        <v>48385</v>
      </c>
      <c r="I99" s="69">
        <v>494</v>
      </c>
      <c r="J99" s="71">
        <f t="shared" si="1"/>
        <v>-0.36585365853658536</v>
      </c>
    </row>
    <row r="100" spans="2:10" s="22" customFormat="1" ht="20.100000000000001" customHeight="1" x14ac:dyDescent="0.2">
      <c r="B100" s="66" t="s">
        <v>109</v>
      </c>
      <c r="C100" s="66" t="s">
        <v>173</v>
      </c>
      <c r="D100" s="67">
        <v>0</v>
      </c>
      <c r="E100" s="67">
        <v>0</v>
      </c>
      <c r="F100" s="67">
        <v>0</v>
      </c>
      <c r="G100" s="68">
        <v>318</v>
      </c>
      <c r="H100" s="69">
        <v>3504</v>
      </c>
      <c r="I100" s="69">
        <v>419</v>
      </c>
      <c r="J100" s="71" t="s">
        <v>37</v>
      </c>
    </row>
    <row r="101" spans="2:10" s="22" customFormat="1" ht="20.100000000000001" customHeight="1" x14ac:dyDescent="0.2">
      <c r="B101" s="66" t="s">
        <v>212</v>
      </c>
      <c r="C101" s="66" t="s">
        <v>218</v>
      </c>
      <c r="D101" s="67">
        <v>0</v>
      </c>
      <c r="E101" s="67">
        <v>1</v>
      </c>
      <c r="F101" s="67">
        <v>2</v>
      </c>
      <c r="G101" s="68">
        <v>0</v>
      </c>
      <c r="H101" s="69">
        <v>0</v>
      </c>
      <c r="I101" s="69">
        <v>0</v>
      </c>
      <c r="J101" s="71">
        <f t="shared" si="1"/>
        <v>-1</v>
      </c>
    </row>
    <row r="102" spans="2:10" s="22" customFormat="1" ht="20.100000000000001" customHeight="1" x14ac:dyDescent="0.2">
      <c r="B102" s="66" t="s">
        <v>164</v>
      </c>
      <c r="C102" s="66" t="s">
        <v>173</v>
      </c>
      <c r="D102" s="67">
        <v>0</v>
      </c>
      <c r="E102" s="67">
        <v>0</v>
      </c>
      <c r="F102" s="67">
        <v>0</v>
      </c>
      <c r="G102" s="68">
        <v>220</v>
      </c>
      <c r="H102" s="69">
        <v>220</v>
      </c>
      <c r="I102" s="69">
        <v>280</v>
      </c>
      <c r="J102" s="71" t="s">
        <v>37</v>
      </c>
    </row>
    <row r="103" spans="2:10" s="22" customFormat="1" ht="20.100000000000001" customHeight="1" x14ac:dyDescent="0.2">
      <c r="B103" s="66" t="s">
        <v>110</v>
      </c>
      <c r="C103" s="66" t="s">
        <v>153</v>
      </c>
      <c r="D103" s="67">
        <v>99</v>
      </c>
      <c r="E103" s="67">
        <v>99</v>
      </c>
      <c r="F103" s="67">
        <v>134</v>
      </c>
      <c r="G103" s="68">
        <v>280</v>
      </c>
      <c r="H103" s="69">
        <v>6740</v>
      </c>
      <c r="I103" s="69">
        <v>362</v>
      </c>
      <c r="J103" s="71">
        <f t="shared" si="1"/>
        <v>1.7014925373134329</v>
      </c>
    </row>
    <row r="104" spans="2:10" s="22" customFormat="1" ht="20.100000000000001" customHeight="1" x14ac:dyDescent="0.2">
      <c r="B104" s="66" t="s">
        <v>110</v>
      </c>
      <c r="C104" s="66" t="s">
        <v>86</v>
      </c>
      <c r="D104" s="67">
        <v>777</v>
      </c>
      <c r="E104" s="67">
        <v>43512</v>
      </c>
      <c r="F104" s="67">
        <v>827</v>
      </c>
      <c r="G104" s="68">
        <v>357</v>
      </c>
      <c r="H104" s="69">
        <v>19992</v>
      </c>
      <c r="I104" s="69">
        <v>380</v>
      </c>
      <c r="J104" s="71">
        <f t="shared" si="1"/>
        <v>-0.54050785973397819</v>
      </c>
    </row>
    <row r="105" spans="2:10" s="22" customFormat="1" ht="20.100000000000001" customHeight="1" x14ac:dyDescent="0.2">
      <c r="B105" s="66" t="s">
        <v>111</v>
      </c>
      <c r="C105" s="66" t="s">
        <v>90</v>
      </c>
      <c r="D105" s="67">
        <v>2013</v>
      </c>
      <c r="E105" s="67">
        <v>120780</v>
      </c>
      <c r="F105" s="67">
        <v>3032</v>
      </c>
      <c r="G105" s="68">
        <v>1118</v>
      </c>
      <c r="H105" s="69">
        <v>67080</v>
      </c>
      <c r="I105" s="69">
        <v>1684</v>
      </c>
      <c r="J105" s="71">
        <f t="shared" si="1"/>
        <v>-0.4445910290237467</v>
      </c>
    </row>
    <row r="106" spans="2:10" s="22" customFormat="1" ht="20.100000000000001" customHeight="1" x14ac:dyDescent="0.2">
      <c r="B106" s="66" t="s">
        <v>112</v>
      </c>
      <c r="C106" s="66" t="s">
        <v>85</v>
      </c>
      <c r="D106" s="67">
        <v>0</v>
      </c>
      <c r="E106" s="67">
        <v>9625</v>
      </c>
      <c r="F106" s="67">
        <v>134</v>
      </c>
      <c r="G106" s="68">
        <v>0</v>
      </c>
      <c r="H106" s="69">
        <v>0</v>
      </c>
      <c r="I106" s="69">
        <v>0</v>
      </c>
      <c r="J106" s="71">
        <f t="shared" si="1"/>
        <v>-1</v>
      </c>
    </row>
    <row r="107" spans="2:10" s="22" customFormat="1" ht="20.100000000000001" customHeight="1" x14ac:dyDescent="0.2">
      <c r="B107" s="66" t="s">
        <v>112</v>
      </c>
      <c r="C107" s="66" t="s">
        <v>170</v>
      </c>
      <c r="D107" s="67">
        <v>42</v>
      </c>
      <c r="E107" s="67">
        <v>2352</v>
      </c>
      <c r="F107" s="67">
        <v>45</v>
      </c>
      <c r="G107" s="68">
        <v>0</v>
      </c>
      <c r="H107" s="69">
        <v>0</v>
      </c>
      <c r="I107" s="69">
        <v>0</v>
      </c>
      <c r="J107" s="71">
        <f t="shared" si="1"/>
        <v>-1</v>
      </c>
    </row>
    <row r="108" spans="2:10" s="22" customFormat="1" ht="20.100000000000001" customHeight="1" x14ac:dyDescent="0.2">
      <c r="B108" s="66" t="s">
        <v>112</v>
      </c>
      <c r="C108" s="66" t="s">
        <v>171</v>
      </c>
      <c r="D108" s="67">
        <v>349</v>
      </c>
      <c r="E108" s="67">
        <v>37406</v>
      </c>
      <c r="F108" s="67">
        <v>395</v>
      </c>
      <c r="G108" s="68">
        <v>185</v>
      </c>
      <c r="H108" s="69">
        <v>20625</v>
      </c>
      <c r="I108" s="69">
        <v>217</v>
      </c>
      <c r="J108" s="71">
        <f t="shared" si="1"/>
        <v>-0.45063291139240508</v>
      </c>
    </row>
    <row r="109" spans="2:10" s="22" customFormat="1" ht="20.100000000000001" customHeight="1" x14ac:dyDescent="0.2">
      <c r="B109" s="66" t="s">
        <v>165</v>
      </c>
      <c r="C109" s="66" t="s">
        <v>171</v>
      </c>
      <c r="D109" s="67">
        <v>60</v>
      </c>
      <c r="E109" s="67">
        <v>6720</v>
      </c>
      <c r="F109" s="67">
        <v>71</v>
      </c>
      <c r="G109" s="68">
        <v>40</v>
      </c>
      <c r="H109" s="69">
        <v>4480</v>
      </c>
      <c r="I109" s="69">
        <v>46</v>
      </c>
      <c r="J109" s="71">
        <f t="shared" si="1"/>
        <v>-0.352112676056338</v>
      </c>
    </row>
    <row r="110" spans="2:10" s="22" customFormat="1" ht="20.100000000000001" customHeight="1" x14ac:dyDescent="0.2">
      <c r="B110" s="66" t="s">
        <v>113</v>
      </c>
      <c r="C110" s="66" t="s">
        <v>91</v>
      </c>
      <c r="D110" s="67">
        <v>18</v>
      </c>
      <c r="E110" s="67">
        <v>18</v>
      </c>
      <c r="F110" s="67">
        <v>27</v>
      </c>
      <c r="G110" s="68">
        <v>0</v>
      </c>
      <c r="H110" s="69">
        <v>0</v>
      </c>
      <c r="I110" s="69">
        <v>0</v>
      </c>
      <c r="J110" s="71">
        <f t="shared" si="1"/>
        <v>-1</v>
      </c>
    </row>
    <row r="111" spans="2:10" s="22" customFormat="1" ht="20.100000000000001" customHeight="1" x14ac:dyDescent="0.2">
      <c r="B111" s="66" t="s">
        <v>190</v>
      </c>
      <c r="C111" s="66" t="s">
        <v>173</v>
      </c>
      <c r="D111" s="67">
        <v>54</v>
      </c>
      <c r="E111" s="67">
        <v>54</v>
      </c>
      <c r="F111" s="67">
        <v>81</v>
      </c>
      <c r="G111" s="68">
        <v>0</v>
      </c>
      <c r="H111" s="69">
        <v>0</v>
      </c>
      <c r="I111" s="69">
        <v>0</v>
      </c>
      <c r="J111" s="71">
        <f t="shared" si="1"/>
        <v>-1</v>
      </c>
    </row>
    <row r="112" spans="2:10" s="22" customFormat="1" ht="20.100000000000001" customHeight="1" x14ac:dyDescent="0.2">
      <c r="B112" s="66" t="s">
        <v>213</v>
      </c>
      <c r="C112" s="66" t="s">
        <v>171</v>
      </c>
      <c r="D112" s="67">
        <v>41</v>
      </c>
      <c r="E112" s="67">
        <v>2763</v>
      </c>
      <c r="F112" s="67">
        <v>55</v>
      </c>
      <c r="G112" s="68">
        <v>0</v>
      </c>
      <c r="H112" s="69">
        <v>0</v>
      </c>
      <c r="I112" s="69">
        <v>0</v>
      </c>
      <c r="J112" s="71">
        <f t="shared" si="1"/>
        <v>-1</v>
      </c>
    </row>
    <row r="113" spans="2:10" s="22" customFormat="1" ht="20.100000000000001" customHeight="1" x14ac:dyDescent="0.2">
      <c r="B113" s="66" t="s">
        <v>114</v>
      </c>
      <c r="C113" s="66" t="s">
        <v>81</v>
      </c>
      <c r="D113" s="67">
        <v>60</v>
      </c>
      <c r="E113" s="67">
        <v>3404</v>
      </c>
      <c r="F113" s="67">
        <v>57</v>
      </c>
      <c r="G113" s="68">
        <v>0</v>
      </c>
      <c r="H113" s="69">
        <v>0</v>
      </c>
      <c r="I113" s="69">
        <v>0</v>
      </c>
      <c r="J113" s="71">
        <f t="shared" si="1"/>
        <v>-1</v>
      </c>
    </row>
    <row r="114" spans="2:10" s="22" customFormat="1" ht="20.100000000000001" customHeight="1" x14ac:dyDescent="0.2">
      <c r="B114" s="66" t="s">
        <v>114</v>
      </c>
      <c r="C114" s="66" t="s">
        <v>84</v>
      </c>
      <c r="D114" s="67">
        <v>449</v>
      </c>
      <c r="E114" s="67">
        <v>54741</v>
      </c>
      <c r="F114" s="67">
        <v>493</v>
      </c>
      <c r="G114" s="68">
        <v>580</v>
      </c>
      <c r="H114" s="69">
        <v>69581</v>
      </c>
      <c r="I114" s="69">
        <v>664</v>
      </c>
      <c r="J114" s="71">
        <f t="shared" si="1"/>
        <v>0.34685598377281945</v>
      </c>
    </row>
    <row r="115" spans="2:10" s="22" customFormat="1" ht="20.100000000000001" customHeight="1" x14ac:dyDescent="0.2">
      <c r="B115" s="66" t="s">
        <v>114</v>
      </c>
      <c r="C115" s="66" t="s">
        <v>175</v>
      </c>
      <c r="D115" s="67">
        <v>0</v>
      </c>
      <c r="E115" s="67">
        <v>0</v>
      </c>
      <c r="F115" s="67">
        <v>0</v>
      </c>
      <c r="G115" s="68">
        <v>109</v>
      </c>
      <c r="H115" s="69">
        <v>13080</v>
      </c>
      <c r="I115" s="69">
        <v>131</v>
      </c>
      <c r="J115" s="71" t="s">
        <v>37</v>
      </c>
    </row>
    <row r="116" spans="2:10" s="22" customFormat="1" ht="20.100000000000001" customHeight="1" x14ac:dyDescent="0.2">
      <c r="B116" s="66" t="s">
        <v>114</v>
      </c>
      <c r="C116" s="66" t="s">
        <v>85</v>
      </c>
      <c r="D116" s="67">
        <v>780</v>
      </c>
      <c r="E116" s="67">
        <v>84380</v>
      </c>
      <c r="F116" s="67">
        <v>1181</v>
      </c>
      <c r="G116" s="68">
        <v>420</v>
      </c>
      <c r="H116" s="69">
        <v>40557</v>
      </c>
      <c r="I116" s="69">
        <v>568</v>
      </c>
      <c r="J116" s="71">
        <f t="shared" si="1"/>
        <v>-0.51905165114309904</v>
      </c>
    </row>
    <row r="117" spans="2:10" s="22" customFormat="1" ht="20.100000000000001" customHeight="1" x14ac:dyDescent="0.2">
      <c r="B117" s="66" t="s">
        <v>114</v>
      </c>
      <c r="C117" s="66" t="s">
        <v>156</v>
      </c>
      <c r="D117" s="67">
        <v>300</v>
      </c>
      <c r="E117" s="67">
        <v>18936</v>
      </c>
      <c r="F117" s="67">
        <v>360</v>
      </c>
      <c r="G117" s="68">
        <v>0</v>
      </c>
      <c r="H117" s="69">
        <v>0</v>
      </c>
      <c r="I117" s="69">
        <v>0</v>
      </c>
      <c r="J117" s="71">
        <f t="shared" si="1"/>
        <v>-1</v>
      </c>
    </row>
    <row r="118" spans="2:10" s="22" customFormat="1" ht="20.100000000000001" customHeight="1" x14ac:dyDescent="0.2">
      <c r="B118" s="66" t="s">
        <v>114</v>
      </c>
      <c r="C118" s="66" t="s">
        <v>86</v>
      </c>
      <c r="D118" s="67">
        <v>2058</v>
      </c>
      <c r="E118" s="67">
        <v>112392</v>
      </c>
      <c r="F118" s="67">
        <v>2135</v>
      </c>
      <c r="G118" s="68">
        <v>4616</v>
      </c>
      <c r="H118" s="69">
        <v>252593</v>
      </c>
      <c r="I118" s="69">
        <v>4482</v>
      </c>
      <c r="J118" s="71">
        <f t="shared" si="1"/>
        <v>1.0992974238875879</v>
      </c>
    </row>
    <row r="119" spans="2:10" s="22" customFormat="1" ht="20.100000000000001" customHeight="1" x14ac:dyDescent="0.2">
      <c r="B119" s="66" t="s">
        <v>114</v>
      </c>
      <c r="C119" s="66" t="s">
        <v>87</v>
      </c>
      <c r="D119" s="67">
        <v>212</v>
      </c>
      <c r="E119" s="67">
        <v>25141</v>
      </c>
      <c r="F119" s="67">
        <v>231</v>
      </c>
      <c r="G119" s="68">
        <v>373</v>
      </c>
      <c r="H119" s="69">
        <v>46029</v>
      </c>
      <c r="I119" s="69">
        <v>432</v>
      </c>
      <c r="J119" s="71">
        <f t="shared" si="1"/>
        <v>0.87012987012987009</v>
      </c>
    </row>
    <row r="120" spans="2:10" s="22" customFormat="1" ht="20.100000000000001" customHeight="1" x14ac:dyDescent="0.2">
      <c r="B120" s="66" t="s">
        <v>114</v>
      </c>
      <c r="C120" s="66" t="s">
        <v>88</v>
      </c>
      <c r="D120" s="67">
        <v>42223</v>
      </c>
      <c r="E120" s="67">
        <v>3453576</v>
      </c>
      <c r="F120" s="67">
        <v>45995</v>
      </c>
      <c r="G120" s="68">
        <v>46103</v>
      </c>
      <c r="H120" s="69">
        <v>3844859</v>
      </c>
      <c r="I120" s="69">
        <v>49691</v>
      </c>
      <c r="J120" s="71">
        <f t="shared" si="1"/>
        <v>8.0356560495706053E-2</v>
      </c>
    </row>
    <row r="121" spans="2:10" s="22" customFormat="1" ht="20.100000000000001" customHeight="1" x14ac:dyDescent="0.2">
      <c r="B121" s="66" t="s">
        <v>114</v>
      </c>
      <c r="C121" s="66" t="s">
        <v>92</v>
      </c>
      <c r="D121" s="67">
        <v>680</v>
      </c>
      <c r="E121" s="67">
        <v>76356</v>
      </c>
      <c r="F121" s="67">
        <v>684</v>
      </c>
      <c r="G121" s="68">
        <v>820</v>
      </c>
      <c r="H121" s="69">
        <v>89448</v>
      </c>
      <c r="I121" s="69">
        <v>807</v>
      </c>
      <c r="J121" s="71">
        <f t="shared" si="1"/>
        <v>0.17982456140350878</v>
      </c>
    </row>
    <row r="122" spans="2:10" s="22" customFormat="1" ht="20.100000000000001" customHeight="1" x14ac:dyDescent="0.2">
      <c r="B122" s="66" t="s">
        <v>115</v>
      </c>
      <c r="C122" s="66" t="s">
        <v>171</v>
      </c>
      <c r="D122" s="67">
        <v>21</v>
      </c>
      <c r="E122" s="67">
        <v>1323</v>
      </c>
      <c r="F122" s="67">
        <v>27</v>
      </c>
      <c r="G122" s="68">
        <v>0</v>
      </c>
      <c r="H122" s="69">
        <v>0</v>
      </c>
      <c r="I122" s="69">
        <v>0</v>
      </c>
      <c r="J122" s="71">
        <f t="shared" si="1"/>
        <v>-1</v>
      </c>
    </row>
    <row r="123" spans="2:10" s="22" customFormat="1" ht="20.100000000000001" customHeight="1" x14ac:dyDescent="0.2">
      <c r="B123" s="66" t="s">
        <v>115</v>
      </c>
      <c r="C123" s="66" t="s">
        <v>173</v>
      </c>
      <c r="D123" s="67">
        <v>0</v>
      </c>
      <c r="E123" s="67">
        <v>0</v>
      </c>
      <c r="F123" s="67">
        <v>0</v>
      </c>
      <c r="G123" s="68">
        <v>66</v>
      </c>
      <c r="H123" s="69">
        <v>66</v>
      </c>
      <c r="I123" s="69">
        <v>84</v>
      </c>
      <c r="J123" s="71" t="s">
        <v>37</v>
      </c>
    </row>
    <row r="124" spans="2:10" s="22" customFormat="1" ht="20.100000000000001" customHeight="1" x14ac:dyDescent="0.2">
      <c r="B124" s="66" t="s">
        <v>241</v>
      </c>
      <c r="C124" s="66" t="s">
        <v>85</v>
      </c>
      <c r="D124" s="67">
        <v>0</v>
      </c>
      <c r="E124" s="67">
        <v>1925</v>
      </c>
      <c r="F124" s="67">
        <v>27</v>
      </c>
      <c r="G124" s="68">
        <v>0</v>
      </c>
      <c r="H124" s="69">
        <v>0</v>
      </c>
      <c r="I124" s="69">
        <v>0</v>
      </c>
      <c r="J124" s="71">
        <f t="shared" si="1"/>
        <v>-1</v>
      </c>
    </row>
    <row r="125" spans="2:10" s="22" customFormat="1" ht="20.100000000000001" customHeight="1" x14ac:dyDescent="0.2">
      <c r="B125" s="66" t="s">
        <v>116</v>
      </c>
      <c r="C125" s="66" t="s">
        <v>170</v>
      </c>
      <c r="D125" s="67">
        <v>124</v>
      </c>
      <c r="E125" s="67">
        <v>7504</v>
      </c>
      <c r="F125" s="67">
        <v>131</v>
      </c>
      <c r="G125" s="68">
        <v>96</v>
      </c>
      <c r="H125" s="69">
        <v>5544</v>
      </c>
      <c r="I125" s="69">
        <v>101</v>
      </c>
      <c r="J125" s="71">
        <f t="shared" si="1"/>
        <v>-0.22900763358778625</v>
      </c>
    </row>
    <row r="126" spans="2:10" s="22" customFormat="1" ht="20.100000000000001" customHeight="1" x14ac:dyDescent="0.2">
      <c r="B126" s="66" t="s">
        <v>116</v>
      </c>
      <c r="C126" s="66" t="s">
        <v>171</v>
      </c>
      <c r="D126" s="67">
        <v>202</v>
      </c>
      <c r="E126" s="67">
        <v>20010</v>
      </c>
      <c r="F126" s="67">
        <v>199</v>
      </c>
      <c r="G126" s="68">
        <v>190</v>
      </c>
      <c r="H126" s="69">
        <v>19170</v>
      </c>
      <c r="I126" s="69">
        <v>181</v>
      </c>
      <c r="J126" s="71">
        <f t="shared" si="1"/>
        <v>-9.0452261306532666E-2</v>
      </c>
    </row>
    <row r="127" spans="2:10" s="22" customFormat="1" ht="20.100000000000001" customHeight="1" x14ac:dyDescent="0.2">
      <c r="B127" s="66" t="s">
        <v>176</v>
      </c>
      <c r="C127" s="66" t="s">
        <v>152</v>
      </c>
      <c r="D127" s="67">
        <v>0</v>
      </c>
      <c r="E127" s="67">
        <v>6217</v>
      </c>
      <c r="F127" s="67">
        <v>79</v>
      </c>
      <c r="G127" s="68">
        <v>0</v>
      </c>
      <c r="H127" s="69">
        <v>6487</v>
      </c>
      <c r="I127" s="69">
        <v>81</v>
      </c>
      <c r="J127" s="71">
        <f t="shared" si="1"/>
        <v>2.5316455696202531E-2</v>
      </c>
    </row>
    <row r="128" spans="2:10" s="22" customFormat="1" ht="20.100000000000001" customHeight="1" x14ac:dyDescent="0.2">
      <c r="B128" s="66" t="s">
        <v>176</v>
      </c>
      <c r="C128" s="66" t="s">
        <v>85</v>
      </c>
      <c r="D128" s="67">
        <v>0</v>
      </c>
      <c r="E128" s="67">
        <v>5757</v>
      </c>
      <c r="F128" s="67">
        <v>80</v>
      </c>
      <c r="G128" s="68">
        <v>0</v>
      </c>
      <c r="H128" s="69">
        <v>0</v>
      </c>
      <c r="I128" s="69">
        <v>0</v>
      </c>
      <c r="J128" s="71">
        <f t="shared" si="1"/>
        <v>-1</v>
      </c>
    </row>
    <row r="129" spans="2:10" s="22" customFormat="1" ht="20.100000000000001" customHeight="1" x14ac:dyDescent="0.2">
      <c r="B129" s="66" t="s">
        <v>176</v>
      </c>
      <c r="C129" s="66" t="s">
        <v>217</v>
      </c>
      <c r="D129" s="67">
        <v>0</v>
      </c>
      <c r="E129" s="67">
        <v>20429</v>
      </c>
      <c r="F129" s="67">
        <v>265</v>
      </c>
      <c r="G129" s="68">
        <v>0</v>
      </c>
      <c r="H129" s="69">
        <v>22768</v>
      </c>
      <c r="I129" s="69">
        <v>285</v>
      </c>
      <c r="J129" s="71">
        <f t="shared" si="1"/>
        <v>7.5471698113207544E-2</v>
      </c>
    </row>
    <row r="130" spans="2:10" s="22" customFormat="1" ht="20.100000000000001" customHeight="1" x14ac:dyDescent="0.2">
      <c r="B130" s="66" t="s">
        <v>117</v>
      </c>
      <c r="C130" s="66" t="s">
        <v>264</v>
      </c>
      <c r="D130" s="67">
        <v>0</v>
      </c>
      <c r="E130" s="67">
        <v>0</v>
      </c>
      <c r="F130" s="67">
        <v>0</v>
      </c>
      <c r="G130" s="68">
        <v>60</v>
      </c>
      <c r="H130" s="69">
        <v>60</v>
      </c>
      <c r="I130" s="69">
        <v>73</v>
      </c>
      <c r="J130" s="71" t="s">
        <v>37</v>
      </c>
    </row>
    <row r="131" spans="2:10" s="22" customFormat="1" ht="20.100000000000001" customHeight="1" x14ac:dyDescent="0.2">
      <c r="B131" s="66" t="s">
        <v>117</v>
      </c>
      <c r="C131" s="66" t="s">
        <v>119</v>
      </c>
      <c r="D131" s="67">
        <v>5349</v>
      </c>
      <c r="E131" s="67">
        <v>5349</v>
      </c>
      <c r="F131" s="67">
        <v>8634</v>
      </c>
      <c r="G131" s="68">
        <v>3994</v>
      </c>
      <c r="H131" s="69">
        <v>3994</v>
      </c>
      <c r="I131" s="69">
        <v>6446</v>
      </c>
      <c r="J131" s="71">
        <f t="shared" si="1"/>
        <v>-0.25341672457725273</v>
      </c>
    </row>
    <row r="132" spans="2:10" s="22" customFormat="1" ht="20.100000000000001" customHeight="1" x14ac:dyDescent="0.2">
      <c r="B132" s="66" t="s">
        <v>117</v>
      </c>
      <c r="C132" s="66" t="s">
        <v>120</v>
      </c>
      <c r="D132" s="67">
        <v>4902</v>
      </c>
      <c r="E132" s="67">
        <v>5043</v>
      </c>
      <c r="F132" s="67">
        <v>7916</v>
      </c>
      <c r="G132" s="68">
        <v>2811</v>
      </c>
      <c r="H132" s="69">
        <v>2978</v>
      </c>
      <c r="I132" s="69">
        <v>4545</v>
      </c>
      <c r="J132" s="71">
        <f t="shared" si="1"/>
        <v>-0.42584638706417383</v>
      </c>
    </row>
    <row r="133" spans="2:10" s="22" customFormat="1" ht="20.100000000000001" customHeight="1" x14ac:dyDescent="0.2">
      <c r="B133" s="66" t="s">
        <v>117</v>
      </c>
      <c r="C133" s="66" t="s">
        <v>261</v>
      </c>
      <c r="D133" s="67">
        <v>378</v>
      </c>
      <c r="E133" s="67">
        <v>378</v>
      </c>
      <c r="F133" s="67">
        <v>610</v>
      </c>
      <c r="G133" s="68">
        <v>542</v>
      </c>
      <c r="H133" s="69">
        <v>542</v>
      </c>
      <c r="I133" s="69">
        <v>875</v>
      </c>
      <c r="J133" s="71">
        <f t="shared" si="1"/>
        <v>0.4344262295081967</v>
      </c>
    </row>
    <row r="134" spans="2:10" s="22" customFormat="1" ht="20.100000000000001" customHeight="1" x14ac:dyDescent="0.2">
      <c r="B134" s="66" t="s">
        <v>117</v>
      </c>
      <c r="C134" s="66" t="s">
        <v>262</v>
      </c>
      <c r="D134" s="67">
        <v>60</v>
      </c>
      <c r="E134" s="67">
        <v>60</v>
      </c>
      <c r="F134" s="67">
        <v>97</v>
      </c>
      <c r="G134" s="68">
        <v>54</v>
      </c>
      <c r="H134" s="69">
        <v>54</v>
      </c>
      <c r="I134" s="69">
        <v>87</v>
      </c>
      <c r="J134" s="71">
        <f t="shared" si="1"/>
        <v>-0.10309278350515463</v>
      </c>
    </row>
    <row r="135" spans="2:10" s="22" customFormat="1" ht="20.100000000000001" customHeight="1" x14ac:dyDescent="0.2">
      <c r="B135" s="66" t="s">
        <v>117</v>
      </c>
      <c r="C135" s="66" t="s">
        <v>85</v>
      </c>
      <c r="D135" s="67">
        <v>0</v>
      </c>
      <c r="E135" s="67">
        <v>4837</v>
      </c>
      <c r="F135" s="67">
        <v>68</v>
      </c>
      <c r="G135" s="68">
        <v>0</v>
      </c>
      <c r="H135" s="69">
        <v>0</v>
      </c>
      <c r="I135" s="69">
        <v>0</v>
      </c>
      <c r="J135" s="71">
        <f t="shared" si="1"/>
        <v>-1</v>
      </c>
    </row>
    <row r="136" spans="2:10" s="22" customFormat="1" ht="20.100000000000001" customHeight="1" x14ac:dyDescent="0.2">
      <c r="B136" s="66" t="s">
        <v>117</v>
      </c>
      <c r="C136" s="66" t="s">
        <v>170</v>
      </c>
      <c r="D136" s="67">
        <v>642</v>
      </c>
      <c r="E136" s="67">
        <v>37852</v>
      </c>
      <c r="F136" s="67">
        <v>674</v>
      </c>
      <c r="G136" s="68">
        <v>206</v>
      </c>
      <c r="H136" s="69">
        <v>11522</v>
      </c>
      <c r="I136" s="69">
        <v>219</v>
      </c>
      <c r="J136" s="71">
        <f t="shared" si="1"/>
        <v>-0.67507418397626118</v>
      </c>
    </row>
    <row r="137" spans="2:10" s="22" customFormat="1" ht="20.100000000000001" customHeight="1" x14ac:dyDescent="0.2">
      <c r="B137" s="66" t="s">
        <v>117</v>
      </c>
      <c r="C137" s="66" t="s">
        <v>88</v>
      </c>
      <c r="D137" s="67">
        <v>22976</v>
      </c>
      <c r="E137" s="67">
        <v>1571595</v>
      </c>
      <c r="F137" s="67">
        <v>28292</v>
      </c>
      <c r="G137" s="68">
        <v>14665</v>
      </c>
      <c r="H137" s="69">
        <v>977830</v>
      </c>
      <c r="I137" s="69">
        <v>17953</v>
      </c>
      <c r="J137" s="71">
        <f t="shared" si="1"/>
        <v>-0.36543899335501201</v>
      </c>
    </row>
    <row r="138" spans="2:10" s="22" customFormat="1" ht="20.100000000000001" customHeight="1" x14ac:dyDescent="0.2">
      <c r="B138" s="66" t="s">
        <v>117</v>
      </c>
      <c r="C138" s="66" t="s">
        <v>82</v>
      </c>
      <c r="D138" s="67">
        <v>0</v>
      </c>
      <c r="E138" s="67">
        <v>0</v>
      </c>
      <c r="F138" s="67">
        <v>0</v>
      </c>
      <c r="G138" s="68">
        <v>0</v>
      </c>
      <c r="H138" s="69">
        <v>1663</v>
      </c>
      <c r="I138" s="69">
        <v>23</v>
      </c>
      <c r="J138" s="71" t="s">
        <v>37</v>
      </c>
    </row>
    <row r="139" spans="2:10" s="22" customFormat="1" ht="20.100000000000001" customHeight="1" x14ac:dyDescent="0.2">
      <c r="B139" s="66" t="s">
        <v>278</v>
      </c>
      <c r="C139" s="66" t="s">
        <v>82</v>
      </c>
      <c r="D139" s="67">
        <v>0</v>
      </c>
      <c r="E139" s="67">
        <v>3516</v>
      </c>
      <c r="F139" s="67">
        <v>49</v>
      </c>
      <c r="G139" s="68">
        <v>0</v>
      </c>
      <c r="H139" s="69">
        <v>0</v>
      </c>
      <c r="I139" s="69">
        <v>0</v>
      </c>
      <c r="J139" s="71">
        <f t="shared" si="1"/>
        <v>-1</v>
      </c>
    </row>
    <row r="140" spans="2:10" s="22" customFormat="1" ht="20.100000000000001" customHeight="1" x14ac:dyDescent="0.2">
      <c r="B140" s="66" t="s">
        <v>177</v>
      </c>
      <c r="C140" s="66" t="s">
        <v>173</v>
      </c>
      <c r="D140" s="67">
        <v>36</v>
      </c>
      <c r="E140" s="67">
        <v>36</v>
      </c>
      <c r="F140" s="67">
        <v>54</v>
      </c>
      <c r="G140" s="68">
        <v>0</v>
      </c>
      <c r="H140" s="69">
        <v>0</v>
      </c>
      <c r="I140" s="69">
        <v>0</v>
      </c>
      <c r="J140" s="71">
        <f t="shared" si="1"/>
        <v>-1</v>
      </c>
    </row>
    <row r="141" spans="2:10" s="22" customFormat="1" ht="20.100000000000001" customHeight="1" x14ac:dyDescent="0.2">
      <c r="B141" s="66" t="s">
        <v>168</v>
      </c>
      <c r="C141" s="66" t="s">
        <v>152</v>
      </c>
      <c r="D141" s="67">
        <v>0</v>
      </c>
      <c r="E141" s="67">
        <v>0</v>
      </c>
      <c r="F141" s="67">
        <v>0</v>
      </c>
      <c r="G141" s="68">
        <v>0</v>
      </c>
      <c r="H141" s="69">
        <v>1997</v>
      </c>
      <c r="I141" s="69">
        <v>25</v>
      </c>
      <c r="J141" s="71" t="s">
        <v>37</v>
      </c>
    </row>
    <row r="142" spans="2:10" s="22" customFormat="1" ht="20.100000000000001" customHeight="1" x14ac:dyDescent="0.2">
      <c r="B142" s="66" t="s">
        <v>168</v>
      </c>
      <c r="C142" s="66" t="s">
        <v>178</v>
      </c>
      <c r="D142" s="67">
        <v>0</v>
      </c>
      <c r="E142" s="67">
        <v>0</v>
      </c>
      <c r="F142" s="67">
        <v>0</v>
      </c>
      <c r="G142" s="68">
        <v>215</v>
      </c>
      <c r="H142" s="69">
        <v>215</v>
      </c>
      <c r="I142" s="69">
        <v>263</v>
      </c>
      <c r="J142" s="71" t="s">
        <v>37</v>
      </c>
    </row>
    <row r="143" spans="2:10" s="22" customFormat="1" ht="20.100000000000001" customHeight="1" x14ac:dyDescent="0.2">
      <c r="B143" s="66" t="s">
        <v>168</v>
      </c>
      <c r="C143" s="66" t="s">
        <v>82</v>
      </c>
      <c r="D143" s="67">
        <v>0</v>
      </c>
      <c r="E143" s="67">
        <v>0</v>
      </c>
      <c r="F143" s="67">
        <v>0</v>
      </c>
      <c r="G143" s="68">
        <v>0</v>
      </c>
      <c r="H143" s="69">
        <v>10874</v>
      </c>
      <c r="I143" s="69">
        <v>136</v>
      </c>
      <c r="J143" s="71" t="s">
        <v>37</v>
      </c>
    </row>
    <row r="144" spans="2:10" s="22" customFormat="1" ht="20.100000000000001" customHeight="1" x14ac:dyDescent="0.2">
      <c r="B144" s="58"/>
      <c r="C144" s="45" t="s">
        <v>19</v>
      </c>
      <c r="D144" s="45">
        <f t="shared" ref="D144:I144" si="2">SUM(D16:D143)</f>
        <v>170189</v>
      </c>
      <c r="E144" s="45">
        <f t="shared" si="2"/>
        <v>11244438</v>
      </c>
      <c r="F144" s="47">
        <f t="shared" si="2"/>
        <v>215861</v>
      </c>
      <c r="G144" s="53">
        <f t="shared" si="2"/>
        <v>155245</v>
      </c>
      <c r="H144" s="54">
        <f t="shared" si="2"/>
        <v>9891262</v>
      </c>
      <c r="I144" s="54">
        <f t="shared" si="2"/>
        <v>195638</v>
      </c>
      <c r="J144" s="80">
        <f>+(I144-F144)/F144</f>
        <v>-9.3685288217880955E-2</v>
      </c>
    </row>
    <row r="145" spans="2:10" s="22" customFormat="1" ht="16.5" customHeight="1" x14ac:dyDescent="0.2">
      <c r="B145" s="55"/>
      <c r="C145" s="55"/>
      <c r="D145" s="55"/>
      <c r="E145" s="55"/>
      <c r="F145" s="55"/>
      <c r="G145" s="55"/>
      <c r="H145" s="57" t="s">
        <v>16</v>
      </c>
      <c r="I145" s="57"/>
      <c r="J145" s="56">
        <f>+(G144-D144)/D144</f>
        <v>-8.7808260228334378E-2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43 J18:J142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2D88AA-D54F-4E82-B7F8-77F1DB875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2025-12-02T14:11:47Z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