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6/20260228/datos/"/>
    </mc:Choice>
  </mc:AlternateContent>
  <xr:revisionPtr revIDLastSave="8000" documentId="14_{D2070067-4F8D-4110-B6E6-2A153CB906F3}" xr6:coauthVersionLast="47" xr6:coauthVersionMax="47" xr10:uidLastSave="{69AD4862-A79E-4B7B-BB4E-0F46C2FF13AD}"/>
  <bookViews>
    <workbookView xWindow="-225" yWindow="-16320" windowWidth="29040" windowHeight="1644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Buques!$B$1:$H$26</definedName>
    <definedName name="_xlnm.Print_Area" localSheetId="5">'esp x destino'!$B$1:$J$64</definedName>
    <definedName name="_xlnm.Print_Area" localSheetId="4">'especies y destinos'!$B$1:$I$62</definedName>
    <definedName name="_xlnm.Print_Area" localSheetId="0">Principal!$A$1:$G$58</definedName>
    <definedName name="Excel_BuiltIn__FilterDatabase" localSheetId="1">Buques!$B$13:$H$26</definedName>
    <definedName name="Excel_BuiltIn__FilterDatabase" localSheetId="2">exportadores!$B$13:$E$77</definedName>
    <definedName name="Excel_BuiltIn__FilterDatabase" localSheetId="3">'peras &amp; manzanas'!$B$13:$E$45</definedName>
    <definedName name="Excel_BuiltIn__FilterDatabase_2">Buques!$B$13:$H$26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destino'!$B$15:$J$64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destinos'!$54:$57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62" i="6" l="1"/>
  <c r="J59" i="6"/>
  <c r="J58" i="6"/>
  <c r="J57" i="6"/>
  <c r="J56" i="6"/>
  <c r="J55" i="6"/>
  <c r="J54" i="6"/>
  <c r="J52" i="6"/>
  <c r="J51" i="6"/>
  <c r="J50" i="6"/>
  <c r="J49" i="6"/>
  <c r="J48" i="6"/>
  <c r="J46" i="6"/>
  <c r="J45" i="6"/>
  <c r="J43" i="6"/>
  <c r="J42" i="6"/>
  <c r="J41" i="6"/>
  <c r="J40" i="6"/>
  <c r="J39" i="6"/>
  <c r="J38" i="6"/>
  <c r="J37" i="6"/>
  <c r="J36" i="6"/>
  <c r="J33" i="6"/>
  <c r="J29" i="6"/>
  <c r="J27" i="6"/>
  <c r="J26" i="6"/>
  <c r="J25" i="6"/>
  <c r="J22" i="6"/>
  <c r="J21" i="6"/>
  <c r="J19" i="6"/>
  <c r="J18" i="6"/>
  <c r="J16" i="6"/>
  <c r="I60" i="5"/>
  <c r="I58" i="5"/>
  <c r="I57" i="5"/>
  <c r="I56" i="5"/>
  <c r="I55" i="5"/>
  <c r="I54" i="5"/>
  <c r="I53" i="5"/>
  <c r="I52" i="5"/>
  <c r="I51" i="5"/>
  <c r="I49" i="5"/>
  <c r="I48" i="5"/>
  <c r="I47" i="5"/>
  <c r="I46" i="5"/>
  <c r="I45" i="5"/>
  <c r="I44" i="5"/>
  <c r="I43" i="5"/>
  <c r="I41" i="5"/>
  <c r="I39" i="5"/>
  <c r="I38" i="5"/>
  <c r="I37" i="5"/>
  <c r="I36" i="5"/>
  <c r="I34" i="5"/>
  <c r="I33" i="5"/>
  <c r="I31" i="5"/>
  <c r="I25" i="5"/>
  <c r="I20" i="5"/>
  <c r="I19" i="5"/>
  <c r="I18" i="5"/>
  <c r="I16" i="5"/>
  <c r="I15" i="5"/>
  <c r="I24" i="5"/>
  <c r="I23" i="5"/>
  <c r="I22" i="5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D78" i="3"/>
  <c r="E78" i="3"/>
  <c r="F64" i="3" s="1"/>
  <c r="F60" i="3"/>
  <c r="F59" i="3"/>
  <c r="F53" i="3"/>
  <c r="F52" i="3"/>
  <c r="F51" i="3"/>
  <c r="F50" i="3"/>
  <c r="F49" i="3"/>
  <c r="F48" i="3"/>
  <c r="F47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54" i="3" l="1"/>
  <c r="F55" i="3"/>
  <c r="F56" i="3"/>
  <c r="F57" i="3"/>
  <c r="F58" i="3"/>
  <c r="F61" i="3"/>
  <c r="F34" i="3"/>
  <c r="F36" i="3"/>
  <c r="F40" i="3"/>
  <c r="F68" i="3"/>
  <c r="F33" i="3"/>
  <c r="F76" i="3"/>
  <c r="F35" i="3"/>
  <c r="F74" i="3"/>
  <c r="F37" i="3"/>
  <c r="F38" i="3"/>
  <c r="F39" i="3"/>
  <c r="F69" i="3"/>
  <c r="F43" i="3"/>
  <c r="F67" i="3"/>
  <c r="F44" i="3"/>
  <c r="F66" i="3"/>
  <c r="F31" i="3"/>
  <c r="F32" i="3"/>
  <c r="F77" i="3"/>
  <c r="F75" i="3"/>
  <c r="F73" i="3"/>
  <c r="F72" i="3"/>
  <c r="F71" i="3"/>
  <c r="F70" i="3"/>
  <c r="F41" i="3"/>
  <c r="F42" i="3"/>
  <c r="F45" i="3"/>
  <c r="F65" i="3"/>
  <c r="F46" i="3"/>
  <c r="G26" i="2" l="1"/>
  <c r="F26" i="2"/>
  <c r="E26" i="2"/>
  <c r="F62" i="3" l="1"/>
  <c r="F16" i="3"/>
  <c r="F14" i="3"/>
  <c r="F63" i="3"/>
  <c r="I32" i="5"/>
  <c r="C26" i="5"/>
  <c r="C78" i="3" l="1"/>
  <c r="H26" i="5" l="1"/>
  <c r="G26" i="5"/>
  <c r="F26" i="5"/>
  <c r="E26" i="5"/>
  <c r="D26" i="5"/>
  <c r="C46" i="7"/>
  <c r="E46" i="7"/>
  <c r="D46" i="7"/>
  <c r="F14" i="7" l="1"/>
  <c r="F40" i="7"/>
  <c r="F41" i="7"/>
  <c r="F42" i="7"/>
  <c r="F43" i="7"/>
  <c r="F44" i="7"/>
  <c r="F45" i="7"/>
  <c r="I26" i="5"/>
  <c r="I27" i="5"/>
  <c r="F15" i="3"/>
  <c r="F78" i="3" s="1"/>
  <c r="H61" i="5" l="1"/>
  <c r="G61" i="5"/>
  <c r="F61" i="5"/>
  <c r="E61" i="5"/>
  <c r="D61" i="5"/>
  <c r="C61" i="5"/>
  <c r="I62" i="5" l="1"/>
  <c r="I61" i="5"/>
  <c r="I63" i="6"/>
  <c r="D11" i="7" l="1"/>
  <c r="F11" i="2"/>
  <c r="F46" i="7" l="1"/>
  <c r="H63" i="6" l="1"/>
  <c r="G63" i="6"/>
  <c r="F63" i="6"/>
  <c r="J63" i="6" s="1"/>
  <c r="E63" i="6"/>
  <c r="D63" i="6"/>
  <c r="G11" i="6"/>
  <c r="F10" i="5"/>
  <c r="D11" i="3"/>
  <c r="J64" i="6" l="1"/>
</calcChain>
</file>

<file path=xl/sharedStrings.xml><?xml version="1.0" encoding="utf-8"?>
<sst xmlns="http://schemas.openxmlformats.org/spreadsheetml/2006/main" count="344" uniqueCount="153">
  <si>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</si>
  <si>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</si>
  <si>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</si>
  <si>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</si>
  <si>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</si>
  <si>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</si>
  <si>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</si>
  <si>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</si>
  <si>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</si>
  <si>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</si>
  <si>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</si>
  <si>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</si>
  <si>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</si>
  <si>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</si>
  <si>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</si>
  <si>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</si>
  <si>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</si>
  <si>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</si>
  <si>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</si>
  <si>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</si>
  <si>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</si>
  <si>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</si>
  <si>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</si>
  <si>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</si>
  <si>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BHI</t>
  </si>
  <si>
    <t xml:space="preserve">UNIPAR INDUPA SAIC  </t>
  </si>
  <si>
    <t xml:space="preserve">DOW ARGENTINA       </t>
  </si>
  <si>
    <t>---%</t>
  </si>
  <si>
    <t>SAE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</si>
  <si>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</si>
  <si>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</si>
  <si>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</si>
  <si>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</si>
  <si>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</si>
  <si>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</si>
  <si>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</si>
  <si>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</si>
  <si>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</si>
  <si>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</si>
  <si>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CLASICA S.R.L.      </t>
  </si>
  <si>
    <t xml:space="preserve">BATTAGLIO ARG. SA   </t>
  </si>
  <si>
    <t xml:space="preserve">LA CONQUISTA SRL    </t>
  </si>
  <si>
    <t xml:space="preserve">MY FAMILY S.A.S.    </t>
  </si>
  <si>
    <t xml:space="preserve">PERA                </t>
  </si>
  <si>
    <t xml:space="preserve">POLIETILENO         </t>
  </si>
  <si>
    <t xml:space="preserve">SODA CAUST          </t>
  </si>
  <si>
    <t xml:space="preserve">CALA CONG.          </t>
  </si>
  <si>
    <t xml:space="preserve">PESCADO             </t>
  </si>
  <si>
    <t xml:space="preserve">PLIC.DE VIN         </t>
  </si>
  <si>
    <t xml:space="preserve">IBERCONSA SA        </t>
  </si>
  <si>
    <t xml:space="preserve">ESTONIA             </t>
  </si>
  <si>
    <t xml:space="preserve">TAIWAN              </t>
  </si>
  <si>
    <t>TAIGA DESGAGNES</t>
  </si>
  <si>
    <t>BBC MACAU</t>
  </si>
  <si>
    <t>VARAMO V604</t>
  </si>
  <si>
    <t>AS SILJE V603</t>
  </si>
  <si>
    <t xml:space="preserve">AS SABINE V605      </t>
  </si>
  <si>
    <t>BUQUES | 2026</t>
  </si>
  <si>
    <t>TEMPORADA 2026</t>
  </si>
  <si>
    <t>EXPORTADORES | 2026</t>
  </si>
  <si>
    <t>EXPORTADORES - PERAS Y MANZANAS | 2026</t>
  </si>
  <si>
    <t xml:space="preserve">ALEMANIA            </t>
  </si>
  <si>
    <t xml:space="preserve">BRASIL              </t>
  </si>
  <si>
    <t xml:space="preserve">CANADA              </t>
  </si>
  <si>
    <t xml:space="preserve">CHILE               </t>
  </si>
  <si>
    <t xml:space="preserve">COSTA DE MARFIL     </t>
  </si>
  <si>
    <t xml:space="preserve">ESPAÑA              </t>
  </si>
  <si>
    <t xml:space="preserve">FRANCIA             </t>
  </si>
  <si>
    <t xml:space="preserve">GHANA               </t>
  </si>
  <si>
    <t xml:space="preserve">GRECIA              </t>
  </si>
  <si>
    <t xml:space="preserve">HOLANDA             </t>
  </si>
  <si>
    <t xml:space="preserve">INGLATERRA          </t>
  </si>
  <si>
    <t xml:space="preserve">ITALIA              </t>
  </si>
  <si>
    <t xml:space="preserve">MALTA               </t>
  </si>
  <si>
    <t xml:space="preserve">MARRUECOS           </t>
  </si>
  <si>
    <t xml:space="preserve">PERU                </t>
  </si>
  <si>
    <t xml:space="preserve">SENEGAL             </t>
  </si>
  <si>
    <t xml:space="preserve">U.S.A.              </t>
  </si>
  <si>
    <r>
      <t xml:space="preserve">COMPARATIVOS - ESPECIES &amp;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 </t>
    </r>
  </si>
  <si>
    <r>
      <t xml:space="preserve">COMPARATIVO - ESPECIES POR DESTINOS | 2025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2026 </t>
    </r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</si>
  <si>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28/02/2026</t>
    </r>
  </si>
  <si>
    <t xml:space="preserve">CROWN SAPPHIRE      </t>
  </si>
  <si>
    <t xml:space="preserve">AS SABINE V606      </t>
  </si>
  <si>
    <t xml:space="preserve">VARAMO V607         </t>
  </si>
  <si>
    <t xml:space="preserve">BALTIC PURPLE       </t>
  </si>
  <si>
    <t xml:space="preserve">VARAMO V608         </t>
  </si>
  <si>
    <t xml:space="preserve">VARAMO V609         </t>
  </si>
  <si>
    <t xml:space="preserve">AS SABINE V 608     </t>
  </si>
  <si>
    <t xml:space="preserve">BOSCHI HNOS S.A.    </t>
  </si>
  <si>
    <t>FRUTAS SENSACION SRL</t>
  </si>
  <si>
    <t xml:space="preserve">TREVISUR SA         </t>
  </si>
  <si>
    <t xml:space="preserve">COMAI SA            </t>
  </si>
  <si>
    <t xml:space="preserve">CONARPESA           </t>
  </si>
  <si>
    <t xml:space="preserve">TERRUÑO DE LA PATAG </t>
  </si>
  <si>
    <t xml:space="preserve">UNIFRUTTI S.A.      </t>
  </si>
  <si>
    <t xml:space="preserve">SUR ANDINO ARG      </t>
  </si>
  <si>
    <t xml:space="preserve">RUCARAY             </t>
  </si>
  <si>
    <t xml:space="preserve">GREENVIC            </t>
  </si>
  <si>
    <t>TROPICAL ARG. S.R.L.</t>
  </si>
  <si>
    <t xml:space="preserve">LO GARCES           </t>
  </si>
  <si>
    <t xml:space="preserve">FRUT PREMIUN        </t>
  </si>
  <si>
    <t xml:space="preserve">AUSTRAL EXPORT      </t>
  </si>
  <si>
    <t xml:space="preserve">RSO SAS             </t>
  </si>
  <si>
    <t xml:space="preserve">AGROSAN             </t>
  </si>
  <si>
    <t xml:space="preserve">COPEFRUT            </t>
  </si>
  <si>
    <t xml:space="preserve">RAFICO S.A          </t>
  </si>
  <si>
    <t xml:space="preserve">TERRAFRUT           </t>
  </si>
  <si>
    <t xml:space="preserve">PATAGONIA INFINIT   </t>
  </si>
  <si>
    <t xml:space="preserve">CAUQUEN ARG. SA     </t>
  </si>
  <si>
    <t xml:space="preserve">NEWSAN SA           </t>
  </si>
  <si>
    <t xml:space="preserve">EXSER               </t>
  </si>
  <si>
    <t xml:space="preserve">ALMANA S.R.L.       </t>
  </si>
  <si>
    <t xml:space="preserve">CHILFRESH           </t>
  </si>
  <si>
    <t xml:space="preserve">SAN JUAN TRADE      </t>
  </si>
  <si>
    <t xml:space="preserve">FYG                 </t>
  </si>
  <si>
    <t>PUERTO RAWSON PATAGO</t>
  </si>
  <si>
    <t xml:space="preserve">AGROFRUITS SRL      </t>
  </si>
  <si>
    <t xml:space="preserve">FRUIT AND HEALTH SA </t>
  </si>
  <si>
    <t xml:space="preserve">PRIZE               </t>
  </si>
  <si>
    <t xml:space="preserve">SUMMERLAND          </t>
  </si>
  <si>
    <t xml:space="preserve">IBERCONSA           </t>
  </si>
  <si>
    <t xml:space="preserve">AGROFRUTA SA        </t>
  </si>
  <si>
    <t xml:space="preserve">MONTE ALTO FRUIT    </t>
  </si>
  <si>
    <t xml:space="preserve">AGRICOLA TERESITA   </t>
  </si>
  <si>
    <t xml:space="preserve">EXPORTADORA ZETA    </t>
  </si>
  <si>
    <t xml:space="preserve">MI VIEJO SA         </t>
  </si>
  <si>
    <t>ORGANICOS ARGENTINOS</t>
  </si>
  <si>
    <t xml:space="preserve">ARGENOVA            </t>
  </si>
  <si>
    <t xml:space="preserve">GREENEX             </t>
  </si>
  <si>
    <t xml:space="preserve">C&amp;L                 </t>
  </si>
  <si>
    <t xml:space="preserve">VERFRUT             </t>
  </si>
  <si>
    <t xml:space="preserve">ALZA  S.A.S.        </t>
  </si>
  <si>
    <t xml:space="preserve">ARGENCERICO         </t>
  </si>
  <si>
    <t xml:space="preserve">ENTRE VALLES        </t>
  </si>
  <si>
    <t xml:space="preserve">BRIX                </t>
  </si>
  <si>
    <t xml:space="preserve">CIRUELA             </t>
  </si>
  <si>
    <t xml:space="preserve">LANGOSTINO          </t>
  </si>
  <si>
    <t xml:space="preserve">LIMON               </t>
  </si>
  <si>
    <t xml:space="preserve">MANZANA             </t>
  </si>
  <si>
    <t xml:space="preserve">NECTARIN            </t>
  </si>
  <si>
    <t xml:space="preserve">UVA                 </t>
  </si>
  <si>
    <t>CHINA</t>
  </si>
  <si>
    <t xml:space="preserve">EGIPTO              </t>
  </si>
  <si>
    <t xml:space="preserve">EMIRATOS ARABES     </t>
  </si>
  <si>
    <t xml:space="preserve">INDIA               </t>
  </si>
  <si>
    <t xml:space="preserve">IRLANDA             </t>
  </si>
  <si>
    <t xml:space="preserve">ISRAEL              </t>
  </si>
  <si>
    <t xml:space="preserve">LITUANIA 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</si>
  <si>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</si>
  <si>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</si>
  <si>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</si>
  <si>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</si>
  <si>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CHINA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</si>
</sst>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49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4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1" fillId="2" borderId="2" xfId="2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26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77" totalsRowShown="0" headerRowDxfId="21" headerRowBorderDxfId="20" tableBorderDxfId="19">
  <sortState xmlns:xlrd2="http://schemas.microsoft.com/office/spreadsheetml/2017/richdata2" ref="B14:F63">
    <sortCondition descending="1" ref="E14:E63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+E14/$E$78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5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25" totalsRowShown="0" headerRowDxfId="11" headerRowBorderDxfId="10" tableBorderDxfId="9">
  <sortState xmlns:xlrd2="http://schemas.microsoft.com/office/spreadsheetml/2017/richdata2" ref="B14:I25">
    <sortCondition ref="B14:B25"/>
  </sortState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8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30:I60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62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3" t="s">
        <v>18</v>
      </c>
      <c r="B11" s="83"/>
      <c r="C11" s="83"/>
      <c r="D11" s="83"/>
      <c r="E11" s="83"/>
      <c r="F11" s="83"/>
      <c r="G11" s="83"/>
      <c r="H11" s="83"/>
    </row>
    <row r="13" spans="1:8" ht="15.75" x14ac:dyDescent="0.25">
      <c r="C13" s="85" t="s">
        <v>80</v>
      </c>
      <c r="D13" s="86"/>
      <c r="E13" s="86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7" t="s">
        <v>58</v>
      </c>
      <c r="B43" s="87"/>
      <c r="C43" s="87"/>
      <c r="D43" s="87"/>
      <c r="E43" s="87"/>
      <c r="F43" s="87"/>
      <c r="G43" s="87"/>
    </row>
    <row r="44" spans="1:10" x14ac:dyDescent="0.2">
      <c r="A44" s="84" t="s">
        <v>1</v>
      </c>
      <c r="B44" s="84"/>
      <c r="C44" s="84"/>
      <c r="D44" s="84"/>
      <c r="E44" s="84"/>
      <c r="F44" s="84"/>
      <c r="G44" s="84"/>
    </row>
    <row r="45" spans="1:10" x14ac:dyDescent="0.2">
      <c r="A45" s="84" t="s">
        <v>2</v>
      </c>
      <c r="B45" s="84"/>
      <c r="C45" s="84"/>
      <c r="D45" s="84"/>
      <c r="E45" s="84"/>
      <c r="F45" s="84"/>
      <c r="G45" s="84"/>
    </row>
    <row r="46" spans="1:10" x14ac:dyDescent="0.2">
      <c r="A46" s="84" t="s">
        <v>3</v>
      </c>
      <c r="B46" s="84"/>
      <c r="C46" s="84"/>
      <c r="D46" s="84"/>
      <c r="E46" s="84"/>
      <c r="F46" s="84"/>
      <c r="G46" s="84"/>
    </row>
    <row r="47" spans="1:10" x14ac:dyDescent="0.2">
      <c r="A47" s="84" t="s">
        <v>4</v>
      </c>
      <c r="B47" s="84"/>
      <c r="C47" s="84"/>
      <c r="D47" s="84"/>
      <c r="E47" s="84"/>
      <c r="F47" s="84"/>
      <c r="G47" s="84"/>
    </row>
    <row r="48" spans="1:10" x14ac:dyDescent="0.2">
      <c r="A48" s="84" t="s">
        <v>5</v>
      </c>
      <c r="B48" s="84"/>
      <c r="C48" s="84"/>
      <c r="D48" s="84"/>
      <c r="E48" s="84"/>
      <c r="F48" s="84"/>
      <c r="G48" s="84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87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8" t="s">
        <v>57</v>
      </c>
      <c r="C10" s="88"/>
      <c r="D10" s="88"/>
      <c r="E10" s="88"/>
      <c r="F10" s="88"/>
      <c r="G10" s="88"/>
      <c r="H10" s="88"/>
    </row>
    <row r="11" spans="2:8" x14ac:dyDescent="0.2">
      <c r="B11" s="25"/>
      <c r="C11" s="26"/>
      <c r="D11" s="26"/>
      <c r="E11" s="26"/>
      <c r="F11" s="89" t="str">
        <f>+Principal!C13</f>
        <v>datos al 28/02/2026</v>
      </c>
      <c r="G11" s="89"/>
      <c r="H11" s="89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52</v>
      </c>
      <c r="D14" s="81">
        <v>46031</v>
      </c>
      <c r="E14" s="78">
        <v>0</v>
      </c>
      <c r="F14" s="78">
        <v>177</v>
      </c>
      <c r="G14" s="78">
        <v>1807</v>
      </c>
      <c r="H14" s="78" t="s">
        <v>24</v>
      </c>
    </row>
    <row r="15" spans="2:8" s="30" customFormat="1" ht="20.100000000000001" customHeight="1" x14ac:dyDescent="0.2">
      <c r="B15" s="78">
        <v>2</v>
      </c>
      <c r="C15" s="79" t="s">
        <v>53</v>
      </c>
      <c r="D15" s="81">
        <v>46034</v>
      </c>
      <c r="E15" s="78">
        <v>0</v>
      </c>
      <c r="F15" s="78">
        <v>12</v>
      </c>
      <c r="G15" s="78">
        <v>371</v>
      </c>
      <c r="H15" s="78" t="s">
        <v>24</v>
      </c>
    </row>
    <row r="16" spans="2:8" s="30" customFormat="1" ht="20.100000000000001" customHeight="1" x14ac:dyDescent="0.2">
      <c r="B16" s="78">
        <v>3</v>
      </c>
      <c r="C16" s="79" t="s">
        <v>54</v>
      </c>
      <c r="D16" s="81">
        <v>46037</v>
      </c>
      <c r="E16" s="78">
        <v>2913</v>
      </c>
      <c r="F16" s="78">
        <v>130511</v>
      </c>
      <c r="G16" s="78">
        <v>4523</v>
      </c>
      <c r="H16" s="78" t="s">
        <v>24</v>
      </c>
    </row>
    <row r="17" spans="2:8" s="30" customFormat="1" ht="20.100000000000001" customHeight="1" x14ac:dyDescent="0.2">
      <c r="B17" s="78">
        <v>4</v>
      </c>
      <c r="C17" s="79" t="s">
        <v>56</v>
      </c>
      <c r="D17" s="81">
        <v>46050</v>
      </c>
      <c r="E17" s="78">
        <v>2109</v>
      </c>
      <c r="F17" s="78">
        <v>176877</v>
      </c>
      <c r="G17" s="78">
        <v>2603</v>
      </c>
      <c r="H17" s="78" t="s">
        <v>28</v>
      </c>
    </row>
    <row r="18" spans="2:8" s="30" customFormat="1" ht="20.100000000000001" customHeight="1" x14ac:dyDescent="0.2">
      <c r="B18" s="78">
        <v>5</v>
      </c>
      <c r="C18" s="79" t="s">
        <v>55</v>
      </c>
      <c r="D18" s="81">
        <v>46053</v>
      </c>
      <c r="E18" s="78">
        <v>1734</v>
      </c>
      <c r="F18" s="78">
        <v>35836</v>
      </c>
      <c r="G18" s="78">
        <v>2339</v>
      </c>
      <c r="H18" s="78" t="s">
        <v>24</v>
      </c>
    </row>
    <row r="19" spans="2:8" s="30" customFormat="1" ht="20.100000000000001" customHeight="1" x14ac:dyDescent="0.2">
      <c r="B19" s="78"/>
      <c r="C19" s="79" t="s">
        <v>81</v>
      </c>
      <c r="D19" s="81">
        <v>46056</v>
      </c>
      <c r="E19" s="78">
        <v>6132</v>
      </c>
      <c r="F19" s="78">
        <v>520868</v>
      </c>
      <c r="G19" s="78">
        <v>6756</v>
      </c>
      <c r="H19" s="78" t="s">
        <v>28</v>
      </c>
    </row>
    <row r="20" spans="2:8" s="30" customFormat="1" ht="20.100000000000001" customHeight="1" x14ac:dyDescent="0.2">
      <c r="B20" s="78"/>
      <c r="C20" s="79" t="s">
        <v>82</v>
      </c>
      <c r="D20" s="81">
        <v>46057</v>
      </c>
      <c r="E20" s="78">
        <v>2925</v>
      </c>
      <c r="F20" s="78">
        <v>236976</v>
      </c>
      <c r="G20" s="78">
        <v>3601</v>
      </c>
      <c r="H20" s="78" t="s">
        <v>28</v>
      </c>
    </row>
    <row r="21" spans="2:8" s="30" customFormat="1" ht="20.100000000000001" customHeight="1" x14ac:dyDescent="0.2">
      <c r="B21" s="78"/>
      <c r="C21" s="79" t="s">
        <v>83</v>
      </c>
      <c r="D21" s="81">
        <v>46064</v>
      </c>
      <c r="E21" s="78">
        <v>3835</v>
      </c>
      <c r="F21" s="78">
        <v>309979</v>
      </c>
      <c r="G21" s="78">
        <v>4676</v>
      </c>
      <c r="H21" s="78" t="s">
        <v>28</v>
      </c>
    </row>
    <row r="22" spans="2:8" s="30" customFormat="1" ht="20.100000000000001" customHeight="1" x14ac:dyDescent="0.2">
      <c r="B22" s="78"/>
      <c r="C22" s="79" t="s">
        <v>84</v>
      </c>
      <c r="D22" s="81">
        <v>46071</v>
      </c>
      <c r="E22" s="78">
        <v>6547</v>
      </c>
      <c r="F22" s="78">
        <v>575002</v>
      </c>
      <c r="G22" s="78">
        <v>6970</v>
      </c>
      <c r="H22" s="78" t="s">
        <v>28</v>
      </c>
    </row>
    <row r="23" spans="2:8" s="30" customFormat="1" ht="20.100000000000001" customHeight="1" x14ac:dyDescent="0.2">
      <c r="B23" s="78"/>
      <c r="C23" s="79" t="s">
        <v>85</v>
      </c>
      <c r="D23" s="81">
        <v>46071</v>
      </c>
      <c r="E23" s="78">
        <v>3355</v>
      </c>
      <c r="F23" s="78">
        <v>274853</v>
      </c>
      <c r="G23" s="78">
        <v>4034</v>
      </c>
      <c r="H23" s="78" t="s">
        <v>28</v>
      </c>
    </row>
    <row r="24" spans="2:8" s="30" customFormat="1" ht="20.100000000000001" customHeight="1" x14ac:dyDescent="0.2">
      <c r="B24" s="78"/>
      <c r="C24" s="79" t="s">
        <v>87</v>
      </c>
      <c r="D24" s="81">
        <v>46075</v>
      </c>
      <c r="E24" s="78">
        <v>1398</v>
      </c>
      <c r="F24" s="78">
        <v>78004</v>
      </c>
      <c r="G24" s="78">
        <v>2508</v>
      </c>
      <c r="H24" s="78" t="s">
        <v>24</v>
      </c>
    </row>
    <row r="25" spans="2:8" s="30" customFormat="1" ht="20.100000000000001" customHeight="1" x14ac:dyDescent="0.2">
      <c r="B25" s="78"/>
      <c r="C25" s="79" t="s">
        <v>86</v>
      </c>
      <c r="D25" s="81">
        <v>46078</v>
      </c>
      <c r="E25" s="78">
        <v>4449</v>
      </c>
      <c r="F25" s="78">
        <v>353641</v>
      </c>
      <c r="G25" s="78">
        <v>5418</v>
      </c>
      <c r="H25" s="78" t="s">
        <v>28</v>
      </c>
    </row>
    <row r="26" spans="2:8" s="30" customFormat="1" ht="20.100000000000001" customHeight="1" x14ac:dyDescent="0.2">
      <c r="B26" s="23"/>
      <c r="C26" s="23"/>
      <c r="D26" s="37" t="s">
        <v>19</v>
      </c>
      <c r="E26" s="36">
        <f>SUBTOTAL(109,E14:E25)</f>
        <v>35397</v>
      </c>
      <c r="F26" s="36">
        <f>SUBTOTAL(109,F14:F25)</f>
        <v>2692736</v>
      </c>
      <c r="G26" s="36">
        <f>SUBTOTAL(109,G14:G25)</f>
        <v>45606</v>
      </c>
      <c r="H26" s="37"/>
    </row>
    <row r="27" spans="2:8" s="30" customFormat="1" ht="20.100000000000001" customHeight="1" x14ac:dyDescent="0.2">
      <c r="B27" s="1"/>
      <c r="C27" s="1"/>
      <c r="D27" s="1"/>
      <c r="E27" s="1"/>
      <c r="F27" s="1"/>
      <c r="G27" s="1"/>
      <c r="H27" s="1"/>
    </row>
    <row r="28" spans="2:8" s="30" customFormat="1" ht="20.100000000000001" customHeight="1" x14ac:dyDescent="0.2">
      <c r="B28" s="1"/>
      <c r="C28" s="1"/>
      <c r="D28" s="1"/>
      <c r="E28" s="5"/>
      <c r="F28" s="5"/>
      <c r="G28" s="5"/>
      <c r="H28" s="1"/>
    </row>
    <row r="29" spans="2:8" s="30" customFormat="1" ht="20.100000000000001" customHeight="1" x14ac:dyDescent="0.2">
      <c r="B29" s="1"/>
      <c r="C29" s="1"/>
      <c r="D29" s="1"/>
      <c r="E29" s="5"/>
      <c r="F29" s="5"/>
      <c r="G29" s="5"/>
      <c r="H29" s="1"/>
    </row>
    <row r="30" spans="2:8" s="30" customFormat="1" ht="20.100000000000001" customHeight="1" x14ac:dyDescent="0.2">
      <c r="B30" s="1"/>
      <c r="C30" s="1"/>
      <c r="D30" s="1"/>
      <c r="E30" s="1"/>
      <c r="F30" s="5"/>
      <c r="G30" s="1"/>
      <c r="H30" s="1"/>
    </row>
    <row r="31" spans="2:8" s="30" customFormat="1" ht="20.100000000000001" customHeight="1" x14ac:dyDescent="0.2">
      <c r="B31" s="1"/>
      <c r="C31" s="1"/>
      <c r="D31" s="1"/>
      <c r="E31" s="1"/>
      <c r="F31" s="1"/>
      <c r="G31" s="1"/>
      <c r="H31" s="1"/>
    </row>
    <row r="32" spans="2:8" s="30" customFormat="1" ht="20.100000000000001" customHeight="1" x14ac:dyDescent="0.2">
      <c r="B32" s="1"/>
      <c r="C32" s="1"/>
      <c r="D32" s="1"/>
      <c r="E32" s="1"/>
      <c r="F32" s="1"/>
      <c r="G32" s="1"/>
      <c r="H32" s="1"/>
    </row>
    <row r="33" spans="2:8" s="30" customFormat="1" ht="20.100000000000001" customHeight="1" x14ac:dyDescent="0.2">
      <c r="B33" s="1"/>
      <c r="C33" s="1"/>
      <c r="D33" s="1"/>
      <c r="E33" s="1"/>
      <c r="F33" s="1"/>
      <c r="G33" s="6"/>
      <c r="H33" s="6"/>
    </row>
    <row r="34" spans="2:8" s="30" customFormat="1" ht="20.100000000000001" customHeight="1" x14ac:dyDescent="0.2">
      <c r="B34" s="1"/>
      <c r="C34" s="1"/>
      <c r="D34" s="1"/>
      <c r="E34" s="1"/>
      <c r="F34" s="1"/>
      <c r="G34" s="1"/>
      <c r="H34" s="1"/>
    </row>
    <row r="35" spans="2:8" s="30" customFormat="1" ht="20.100000000000001" customHeight="1" x14ac:dyDescent="0.2">
      <c r="B35" s="1"/>
      <c r="C35" s="1"/>
      <c r="D35" s="1"/>
      <c r="E35" s="1"/>
      <c r="F35" s="1"/>
      <c r="G35" s="1"/>
      <c r="H35" s="1"/>
    </row>
    <row r="36" spans="2:8" s="30" customFormat="1" ht="20.100000000000001" customHeight="1" x14ac:dyDescent="0.2">
      <c r="B36" s="1"/>
      <c r="C36" s="1"/>
      <c r="D36" s="1"/>
      <c r="E36" s="1"/>
      <c r="F36" s="1"/>
      <c r="G36" s="1"/>
      <c r="H36" s="1"/>
    </row>
    <row r="37" spans="2:8" s="30" customFormat="1" ht="20.100000000000001" customHeight="1" x14ac:dyDescent="0.2">
      <c r="B37" s="1"/>
      <c r="C37" s="1"/>
      <c r="D37" s="1"/>
      <c r="E37" s="1"/>
      <c r="F37" s="1"/>
      <c r="G37" s="1"/>
      <c r="H37" s="1"/>
    </row>
    <row r="38" spans="2:8" s="30" customFormat="1" ht="20.100000000000001" customHeight="1" x14ac:dyDescent="0.2">
      <c r="B38" s="1"/>
      <c r="C38" s="1"/>
      <c r="D38" s="1"/>
      <c r="E38" s="1"/>
      <c r="F38" s="1"/>
      <c r="G38" s="1"/>
      <c r="H38" s="1"/>
    </row>
    <row r="39" spans="2:8" s="30" customFormat="1" ht="20.100000000000001" customHeight="1" x14ac:dyDescent="0.2">
      <c r="B39" s="1"/>
      <c r="C39" s="1"/>
      <c r="D39" s="1"/>
      <c r="E39" s="1"/>
      <c r="F39" s="1"/>
      <c r="G39" s="1"/>
      <c r="H39" s="1"/>
    </row>
    <row r="40" spans="2:8" s="30" customFormat="1" ht="20.100000000000001" customHeight="1" x14ac:dyDescent="0.2">
      <c r="B40" s="1"/>
      <c r="C40" s="1"/>
      <c r="D40" s="1"/>
      <c r="E40" s="1"/>
      <c r="F40" s="1"/>
      <c r="G40" s="1"/>
      <c r="H40" s="1"/>
    </row>
    <row r="41" spans="2:8" s="30" customFormat="1" ht="20.100000000000001" customHeight="1" x14ac:dyDescent="0.2">
      <c r="B41" s="1"/>
      <c r="C41" s="1"/>
      <c r="D41" s="1"/>
      <c r="E41" s="1"/>
      <c r="F41" s="1"/>
      <c r="G41" s="1"/>
      <c r="H41" s="1"/>
    </row>
    <row r="42" spans="2:8" s="30" customFormat="1" ht="20.100000000000001" customHeight="1" x14ac:dyDescent="0.2">
      <c r="B42" s="1"/>
      <c r="C42" s="1"/>
      <c r="D42" s="1"/>
      <c r="E42" s="1"/>
      <c r="F42" s="1"/>
      <c r="G42" s="1"/>
      <c r="H42" s="1"/>
    </row>
    <row r="43" spans="2:8" s="30" customFormat="1" ht="20.100000000000001" customHeight="1" x14ac:dyDescent="0.2">
      <c r="B43" s="1"/>
      <c r="C43" s="1"/>
      <c r="D43" s="1"/>
      <c r="E43" s="1"/>
      <c r="F43" s="1"/>
      <c r="G43" s="1"/>
      <c r="H43" s="1"/>
    </row>
    <row r="44" spans="2:8" s="30" customFormat="1" ht="20.100000000000001" customHeight="1" x14ac:dyDescent="0.2">
      <c r="B44" s="1"/>
      <c r="C44" s="1"/>
      <c r="D44" s="1"/>
      <c r="E44" s="1"/>
      <c r="F44" s="1"/>
      <c r="G44" s="1"/>
      <c r="H44" s="1"/>
    </row>
    <row r="45" spans="2:8" s="30" customFormat="1" ht="20.100000000000001" customHeight="1" x14ac:dyDescent="0.2">
      <c r="B45" s="1"/>
      <c r="C45" s="1"/>
      <c r="D45" s="1"/>
      <c r="E45" s="1"/>
      <c r="F45" s="1"/>
      <c r="G45" s="1"/>
      <c r="H45" s="1"/>
    </row>
    <row r="46" spans="2:8" s="30" customFormat="1" ht="20.100000000000001" customHeight="1" x14ac:dyDescent="0.2">
      <c r="B46" s="1"/>
      <c r="C46" s="1"/>
      <c r="D46" s="1"/>
      <c r="E46" s="1"/>
      <c r="F46" s="1"/>
      <c r="G46" s="1"/>
      <c r="H46" s="1"/>
    </row>
    <row r="47" spans="2:8" s="30" customFormat="1" ht="20.100000000000001" customHeight="1" x14ac:dyDescent="0.2">
      <c r="B47" s="1"/>
      <c r="C47" s="1"/>
      <c r="D47" s="1"/>
      <c r="E47" s="1"/>
      <c r="F47" s="1"/>
      <c r="G47" s="1"/>
      <c r="H47" s="1"/>
    </row>
    <row r="48" spans="2:8" s="30" customFormat="1" ht="20.100000000000001" customHeight="1" x14ac:dyDescent="0.2">
      <c r="B48" s="1"/>
      <c r="C48" s="1"/>
      <c r="D48" s="1"/>
      <c r="E48" s="1"/>
      <c r="F48" s="1"/>
      <c r="G48" s="1"/>
      <c r="H48" s="1"/>
    </row>
    <row r="49" spans="2:8" s="30" customFormat="1" ht="20.100000000000001" customHeight="1" x14ac:dyDescent="0.2">
      <c r="B49" s="1"/>
      <c r="C49" s="1"/>
      <c r="D49" s="1"/>
      <c r="E49" s="1"/>
      <c r="F49" s="1"/>
      <c r="G49" s="1"/>
      <c r="H49" s="1"/>
    </row>
    <row r="50" spans="2:8" s="30" customFormat="1" ht="20.100000000000001" customHeight="1" x14ac:dyDescent="0.2">
      <c r="B50" s="1"/>
      <c r="C50" s="1"/>
      <c r="D50" s="1"/>
      <c r="E50" s="1"/>
      <c r="F50" s="1"/>
      <c r="G50" s="1"/>
      <c r="H50" s="1"/>
    </row>
    <row r="51" spans="2:8" s="30" customFormat="1" ht="20.100000000000001" customHeight="1" x14ac:dyDescent="0.2">
      <c r="B51" s="1"/>
      <c r="C51" s="1"/>
      <c r="D51" s="1"/>
      <c r="E51" s="1"/>
      <c r="F51" s="1"/>
      <c r="G51" s="1"/>
      <c r="H51" s="1"/>
    </row>
    <row r="52" spans="2:8" s="30" customFormat="1" ht="20.100000000000001" customHeight="1" x14ac:dyDescent="0.2">
      <c r="B52" s="1"/>
      <c r="C52" s="1"/>
      <c r="D52" s="1"/>
      <c r="E52" s="1"/>
      <c r="F52" s="1"/>
      <c r="G52" s="1"/>
      <c r="H52" s="1"/>
    </row>
    <row r="53" spans="2:8" s="30" customFormat="1" ht="20.100000000000001" customHeight="1" x14ac:dyDescent="0.2">
      <c r="B53" s="1"/>
      <c r="C53" s="1"/>
      <c r="D53" s="1"/>
      <c r="E53" s="1"/>
      <c r="F53" s="1"/>
      <c r="G53" s="1"/>
      <c r="H53" s="1"/>
    </row>
    <row r="54" spans="2:8" s="30" customFormat="1" ht="20.100000000000001" customHeight="1" x14ac:dyDescent="0.2">
      <c r="B54" s="1"/>
      <c r="C54" s="1"/>
      <c r="D54" s="1"/>
      <c r="E54" s="1"/>
      <c r="F54" s="1"/>
      <c r="G54" s="1"/>
      <c r="H54" s="1"/>
    </row>
    <row r="55" spans="2:8" s="30" customFormat="1" ht="20.100000000000001" customHeight="1" x14ac:dyDescent="0.2">
      <c r="B55" s="1"/>
      <c r="C55" s="1"/>
      <c r="D55" s="1"/>
      <c r="E55" s="1"/>
      <c r="F55" s="1"/>
      <c r="G55" s="1"/>
      <c r="H55" s="1"/>
    </row>
    <row r="56" spans="2:8" s="30" customFormat="1" ht="20.100000000000001" customHeight="1" x14ac:dyDescent="0.2">
      <c r="B56" s="1"/>
      <c r="C56" s="1"/>
      <c r="D56" s="1"/>
      <c r="E56" s="1"/>
      <c r="F56" s="1"/>
      <c r="G56" s="1"/>
      <c r="H56" s="1"/>
    </row>
    <row r="57" spans="2:8" s="30" customFormat="1" ht="20.100000000000001" customHeight="1" x14ac:dyDescent="0.2">
      <c r="B57" s="1"/>
      <c r="C57" s="1"/>
      <c r="D57" s="1"/>
      <c r="E57" s="1"/>
      <c r="F57" s="1"/>
      <c r="G57" s="1"/>
      <c r="H57" s="1"/>
    </row>
    <row r="58" spans="2:8" s="30" customFormat="1" ht="20.100000000000001" customHeight="1" x14ac:dyDescent="0.2">
      <c r="B58" s="1"/>
      <c r="C58" s="1"/>
      <c r="D58" s="1"/>
      <c r="E58" s="1"/>
      <c r="F58" s="1"/>
      <c r="G58" s="1"/>
      <c r="H58" s="1"/>
    </row>
    <row r="59" spans="2:8" s="30" customFormat="1" ht="20.100000000000001" customHeight="1" x14ac:dyDescent="0.2">
      <c r="B59" s="1"/>
      <c r="C59" s="1"/>
      <c r="D59" s="1"/>
      <c r="E59" s="1"/>
      <c r="F59" s="1"/>
      <c r="G59" s="1"/>
      <c r="H59" s="1"/>
    </row>
    <row r="60" spans="2:8" s="30" customFormat="1" ht="20.100000000000001" customHeight="1" x14ac:dyDescent="0.2">
      <c r="B60" s="1"/>
      <c r="C60" s="1"/>
      <c r="D60" s="1"/>
      <c r="E60" s="1"/>
      <c r="F60" s="1"/>
      <c r="G60" s="1"/>
      <c r="H60" s="1"/>
    </row>
    <row r="61" spans="2:8" s="30" customFormat="1" ht="20.100000000000001" customHeight="1" x14ac:dyDescent="0.2">
      <c r="B61" s="1"/>
      <c r="C61" s="1"/>
      <c r="D61" s="1"/>
      <c r="E61" s="1"/>
      <c r="F61" s="1"/>
      <c r="G61" s="1"/>
      <c r="H61" s="1"/>
    </row>
    <row r="62" spans="2:8" s="30" customFormat="1" ht="20.100000000000001" customHeight="1" x14ac:dyDescent="0.2">
      <c r="B62" s="1"/>
      <c r="C62" s="1"/>
      <c r="D62" s="1"/>
      <c r="E62" s="1"/>
      <c r="F62" s="1"/>
      <c r="G62" s="1"/>
      <c r="H62" s="1"/>
    </row>
    <row r="63" spans="2:8" s="30" customFormat="1" ht="20.100000000000001" customHeight="1" x14ac:dyDescent="0.2">
      <c r="B63" s="1"/>
      <c r="C63" s="1"/>
      <c r="D63" s="1"/>
      <c r="E63" s="1"/>
      <c r="F63" s="1"/>
      <c r="G63" s="1"/>
      <c r="H63" s="1"/>
    </row>
    <row r="64" spans="2:8" s="30" customFormat="1" ht="20.100000000000001" customHeight="1" x14ac:dyDescent="0.2">
      <c r="B64" s="1"/>
      <c r="C64" s="1"/>
      <c r="D64" s="1"/>
      <c r="E64" s="1"/>
      <c r="F64" s="1"/>
      <c r="G64" s="1"/>
      <c r="H64" s="1"/>
    </row>
    <row r="65" spans="2:8" s="30" customFormat="1" ht="20.100000000000001" customHeight="1" x14ac:dyDescent="0.2">
      <c r="B65" s="1"/>
      <c r="C65" s="1"/>
      <c r="D65" s="1"/>
      <c r="E65" s="1"/>
      <c r="F65" s="1"/>
      <c r="G65" s="1"/>
      <c r="H65" s="1"/>
    </row>
    <row r="66" spans="2:8" s="30" customFormat="1" ht="20.100000000000001" customHeight="1" x14ac:dyDescent="0.2">
      <c r="B66" s="1"/>
      <c r="C66" s="1"/>
      <c r="D66" s="1"/>
      <c r="E66" s="1"/>
      <c r="F66" s="1"/>
      <c r="G66" s="1"/>
      <c r="H66" s="1"/>
    </row>
    <row r="67" spans="2:8" s="30" customFormat="1" ht="20.100000000000001" customHeight="1" x14ac:dyDescent="0.2">
      <c r="B67" s="1"/>
      <c r="C67" s="1"/>
      <c r="D67" s="1"/>
      <c r="E67" s="1"/>
      <c r="F67" s="1"/>
      <c r="G67" s="1"/>
      <c r="H67" s="1"/>
    </row>
    <row r="68" spans="2:8" s="30" customFormat="1" ht="20.100000000000001" customHeight="1" x14ac:dyDescent="0.2">
      <c r="B68" s="1"/>
      <c r="C68" s="1"/>
      <c r="D68" s="1"/>
      <c r="E68" s="1"/>
      <c r="F68" s="1"/>
      <c r="G68" s="1"/>
      <c r="H68" s="1"/>
    </row>
    <row r="69" spans="2:8" s="30" customFormat="1" ht="20.100000000000001" customHeight="1" x14ac:dyDescent="0.2">
      <c r="B69" s="1"/>
      <c r="C69" s="1"/>
      <c r="D69" s="1"/>
      <c r="E69" s="1"/>
      <c r="F69" s="1"/>
      <c r="G69" s="1"/>
      <c r="H69" s="1"/>
    </row>
    <row r="70" spans="2:8" s="30" customFormat="1" ht="20.100000000000001" customHeight="1" x14ac:dyDescent="0.2">
      <c r="B70" s="1"/>
      <c r="C70" s="1"/>
      <c r="D70" s="1"/>
      <c r="E70" s="1"/>
      <c r="F70" s="1"/>
      <c r="G70" s="1"/>
      <c r="H70" s="1"/>
    </row>
    <row r="71" spans="2:8" s="30" customFormat="1" ht="20.100000000000001" customHeight="1" x14ac:dyDescent="0.2">
      <c r="B71" s="1"/>
      <c r="C71" s="1"/>
      <c r="D71" s="1"/>
      <c r="E71" s="1"/>
      <c r="F71" s="1"/>
      <c r="G71" s="1"/>
      <c r="H71" s="1"/>
    </row>
    <row r="72" spans="2:8" s="30" customFormat="1" ht="20.100000000000001" customHeight="1" x14ac:dyDescent="0.2">
      <c r="B72" s="1"/>
      <c r="C72" s="1"/>
      <c r="D72" s="1"/>
      <c r="E72" s="1"/>
      <c r="F72" s="1"/>
      <c r="G72" s="1"/>
      <c r="H72" s="1"/>
    </row>
    <row r="73" spans="2:8" s="30" customFormat="1" ht="20.100000000000001" customHeight="1" x14ac:dyDescent="0.2">
      <c r="B73" s="1"/>
      <c r="C73" s="1"/>
      <c r="D73" s="1"/>
      <c r="E73" s="1"/>
      <c r="F73" s="1"/>
      <c r="G73" s="1"/>
      <c r="H73" s="1"/>
    </row>
    <row r="74" spans="2:8" s="30" customFormat="1" ht="20.100000000000001" customHeight="1" x14ac:dyDescent="0.2">
      <c r="B74" s="1"/>
      <c r="C74" s="1"/>
      <c r="D74" s="1"/>
      <c r="E74" s="1"/>
      <c r="F74" s="1"/>
      <c r="G74" s="1"/>
      <c r="H74" s="1"/>
    </row>
    <row r="75" spans="2:8" s="30" customFormat="1" ht="20.100000000000001" customHeight="1" x14ac:dyDescent="0.2">
      <c r="B75" s="1"/>
      <c r="C75" s="1"/>
      <c r="D75" s="1"/>
      <c r="E75" s="1"/>
      <c r="F75" s="1"/>
      <c r="G75" s="1"/>
      <c r="H75" s="1"/>
    </row>
    <row r="76" spans="2:8" s="30" customFormat="1" ht="20.100000000000001" customHeight="1" x14ac:dyDescent="0.2">
      <c r="B76" s="1"/>
      <c r="C76" s="1"/>
      <c r="D76" s="1"/>
      <c r="E76" s="1"/>
      <c r="F76" s="1"/>
      <c r="G76" s="1"/>
      <c r="H76" s="1"/>
    </row>
    <row r="77" spans="2:8" s="30" customFormat="1" ht="20.100000000000001" customHeight="1" x14ac:dyDescent="0.2">
      <c r="B77" s="1"/>
      <c r="C77" s="1"/>
      <c r="D77" s="1"/>
      <c r="E77" s="1"/>
      <c r="F77" s="1"/>
      <c r="G77" s="1"/>
      <c r="H77" s="1"/>
    </row>
    <row r="78" spans="2:8" ht="20.100000000000001" customHeight="1" x14ac:dyDescent="0.2"/>
    <row r="79" spans="2:8" ht="20.100000000000001" customHeight="1" x14ac:dyDescent="0.2"/>
    <row r="80" spans="2:8" ht="20.100000000000001" customHeight="1" x14ac:dyDescent="0.2"/>
    <row r="81" spans="9:9" ht="20.100000000000001" customHeight="1" x14ac:dyDescent="0.2"/>
    <row r="82" spans="9:9" ht="20.100000000000001" customHeight="1" x14ac:dyDescent="0.2"/>
    <row r="83" spans="9:9" ht="20.100000000000001" customHeight="1" x14ac:dyDescent="0.2"/>
    <row r="84" spans="9:9" ht="20.100000000000001" customHeight="1" x14ac:dyDescent="0.2"/>
    <row r="87" spans="9:9" x14ac:dyDescent="0.2">
      <c r="I87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2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8" t="s">
        <v>59</v>
      </c>
      <c r="C10" s="88"/>
      <c r="D10" s="88"/>
      <c r="E10" s="88"/>
      <c r="F10" s="88"/>
      <c r="G10" s="32"/>
      <c r="H10" s="32"/>
    </row>
    <row r="11" spans="2:17" x14ac:dyDescent="0.2">
      <c r="B11" s="2"/>
      <c r="C11" s="2"/>
      <c r="D11" s="90" t="str">
        <f>Principal!C13</f>
        <v>datos al 28/02/2026</v>
      </c>
      <c r="E11" s="90"/>
      <c r="F11" s="90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30</v>
      </c>
      <c r="C14" s="60">
        <v>4014</v>
      </c>
      <c r="D14" s="60">
        <v>308207</v>
      </c>
      <c r="E14" s="60">
        <v>4449</v>
      </c>
      <c r="F14" s="61">
        <f>+E14/$E$78</f>
        <v>0.10244070918719779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25</v>
      </c>
      <c r="C15" s="60">
        <v>3419</v>
      </c>
      <c r="D15" s="60">
        <v>23259</v>
      </c>
      <c r="E15" s="60">
        <v>4408</v>
      </c>
      <c r="F15" s="61">
        <f>+E15/$E$78</f>
        <v>0.10149666129403638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26</v>
      </c>
      <c r="C16" s="60">
        <v>2626</v>
      </c>
      <c r="D16" s="60">
        <v>157560</v>
      </c>
      <c r="E16" s="60">
        <v>3955</v>
      </c>
      <c r="F16" s="61">
        <f>+E16/$E$78</f>
        <v>9.1066083352521296E-2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29</v>
      </c>
      <c r="C17" s="60">
        <v>3284</v>
      </c>
      <c r="D17" s="60">
        <v>262061</v>
      </c>
      <c r="E17" s="60">
        <v>3910</v>
      </c>
      <c r="F17" s="61">
        <f t="shared" ref="F17:F61" si="0">+E17/$E$78</f>
        <v>9.0029933225880723E-2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31</v>
      </c>
      <c r="C18" s="60">
        <v>2769</v>
      </c>
      <c r="D18" s="60">
        <v>222513</v>
      </c>
      <c r="E18" s="60">
        <v>3134</v>
      </c>
      <c r="F18" s="61">
        <f t="shared" si="0"/>
        <v>7.2162099930923318E-2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33</v>
      </c>
      <c r="C19" s="60">
        <v>2246</v>
      </c>
      <c r="D19" s="60">
        <v>183316</v>
      </c>
      <c r="E19" s="60">
        <v>2664</v>
      </c>
      <c r="F19" s="61">
        <f t="shared" si="0"/>
        <v>6.1340087497121804E-2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37</v>
      </c>
      <c r="C20" s="60">
        <v>2115</v>
      </c>
      <c r="D20" s="60">
        <v>189692</v>
      </c>
      <c r="E20" s="60">
        <v>2353</v>
      </c>
      <c r="F20" s="61">
        <f t="shared" si="0"/>
        <v>5.4179138844116972E-2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32</v>
      </c>
      <c r="C21" s="60">
        <v>1454</v>
      </c>
      <c r="D21" s="60">
        <v>139615</v>
      </c>
      <c r="E21" s="60">
        <v>1790</v>
      </c>
      <c r="F21" s="61">
        <f t="shared" si="0"/>
        <v>4.1215749481924933E-2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35</v>
      </c>
      <c r="C22" s="60">
        <v>1469</v>
      </c>
      <c r="D22" s="60">
        <v>103708</v>
      </c>
      <c r="E22" s="60">
        <v>1663</v>
      </c>
      <c r="F22" s="61">
        <f t="shared" si="0"/>
        <v>3.8291503568961549E-2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40</v>
      </c>
      <c r="C23" s="60">
        <v>1160</v>
      </c>
      <c r="D23" s="60">
        <v>109880</v>
      </c>
      <c r="E23" s="60">
        <v>1460</v>
      </c>
      <c r="F23" s="61">
        <f t="shared" si="0"/>
        <v>3.3617315219894084E-2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36</v>
      </c>
      <c r="C24" s="60">
        <v>1084</v>
      </c>
      <c r="D24" s="60">
        <v>96034</v>
      </c>
      <c r="E24" s="60">
        <v>1295</v>
      </c>
      <c r="F24" s="61">
        <f t="shared" si="0"/>
        <v>2.9818098088878656E-2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38</v>
      </c>
      <c r="C25" s="60">
        <v>1011</v>
      </c>
      <c r="D25" s="60">
        <v>63745</v>
      </c>
      <c r="E25" s="60">
        <v>1250</v>
      </c>
      <c r="F25" s="61">
        <f t="shared" si="0"/>
        <v>2.8781947962238083E-2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39</v>
      </c>
      <c r="C26" s="60">
        <v>943</v>
      </c>
      <c r="D26" s="60">
        <v>70737</v>
      </c>
      <c r="E26" s="60">
        <v>1196</v>
      </c>
      <c r="F26" s="61">
        <f t="shared" si="0"/>
        <v>2.75385678102694E-2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49</v>
      </c>
      <c r="C27" s="60">
        <v>0</v>
      </c>
      <c r="D27" s="60">
        <v>63532</v>
      </c>
      <c r="E27" s="60">
        <v>1008</v>
      </c>
      <c r="F27" s="61">
        <f t="shared" si="0"/>
        <v>2.320976283674879E-2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88</v>
      </c>
      <c r="C28" s="60">
        <v>771</v>
      </c>
      <c r="D28" s="60">
        <v>50921</v>
      </c>
      <c r="E28" s="60">
        <v>946</v>
      </c>
      <c r="F28" s="61">
        <f t="shared" si="0"/>
        <v>2.1782178217821781E-2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34</v>
      </c>
      <c r="C29" s="60">
        <v>700</v>
      </c>
      <c r="D29" s="60">
        <v>67459</v>
      </c>
      <c r="E29" s="60">
        <v>785</v>
      </c>
      <c r="F29" s="61">
        <f t="shared" si="0"/>
        <v>1.8075063320285516E-2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89</v>
      </c>
      <c r="C30" s="60">
        <v>664</v>
      </c>
      <c r="D30" s="60">
        <v>54575</v>
      </c>
      <c r="E30" s="60">
        <v>753</v>
      </c>
      <c r="F30" s="61">
        <f t="shared" si="0"/>
        <v>1.7338245452452224E-2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41</v>
      </c>
      <c r="C31" s="60">
        <v>460</v>
      </c>
      <c r="D31" s="60">
        <v>34880</v>
      </c>
      <c r="E31" s="60">
        <v>583</v>
      </c>
      <c r="F31" s="61">
        <f t="shared" si="0"/>
        <v>1.3423900529587843E-2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90</v>
      </c>
      <c r="C32" s="60">
        <v>517</v>
      </c>
      <c r="D32" s="60">
        <v>42840</v>
      </c>
      <c r="E32" s="60">
        <v>568</v>
      </c>
      <c r="F32" s="61">
        <f t="shared" si="0"/>
        <v>1.3078517154040986E-2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91</v>
      </c>
      <c r="C33" s="60">
        <v>363</v>
      </c>
      <c r="D33" s="60">
        <v>33989</v>
      </c>
      <c r="E33" s="60">
        <v>395</v>
      </c>
      <c r="F33" s="61">
        <f t="shared" si="0"/>
        <v>9.0950955560672349E-3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92</v>
      </c>
      <c r="C34" s="60">
        <v>340</v>
      </c>
      <c r="D34" s="60">
        <v>33251</v>
      </c>
      <c r="E34" s="60">
        <v>394</v>
      </c>
      <c r="F34" s="61">
        <f t="shared" si="0"/>
        <v>9.0720699976974441E-3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42</v>
      </c>
      <c r="C35" s="60">
        <v>266</v>
      </c>
      <c r="D35" s="60">
        <v>23904</v>
      </c>
      <c r="E35" s="60">
        <v>332</v>
      </c>
      <c r="F35" s="61">
        <f t="shared" si="0"/>
        <v>7.6444853787704355E-3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93</v>
      </c>
      <c r="C36" s="60">
        <v>279</v>
      </c>
      <c r="D36" s="60">
        <v>24619</v>
      </c>
      <c r="E36" s="60">
        <v>307</v>
      </c>
      <c r="F36" s="61">
        <f t="shared" si="0"/>
        <v>7.0688464195256739E-3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94</v>
      </c>
      <c r="C37" s="60">
        <v>264</v>
      </c>
      <c r="D37" s="60">
        <v>21344</v>
      </c>
      <c r="E37" s="60">
        <v>260</v>
      </c>
      <c r="F37" s="61">
        <f t="shared" si="0"/>
        <v>5.9866451761455214E-3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95</v>
      </c>
      <c r="C38" s="60">
        <v>200</v>
      </c>
      <c r="D38" s="60">
        <v>16000</v>
      </c>
      <c r="E38" s="60">
        <v>256</v>
      </c>
      <c r="F38" s="61">
        <f t="shared" si="0"/>
        <v>5.8945429426663599E-3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96</v>
      </c>
      <c r="C39" s="60">
        <v>200</v>
      </c>
      <c r="D39" s="60">
        <v>23505</v>
      </c>
      <c r="E39" s="60">
        <v>242</v>
      </c>
      <c r="F39" s="61">
        <f t="shared" si="0"/>
        <v>5.5721851254892929E-3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97</v>
      </c>
      <c r="C40" s="60">
        <v>180</v>
      </c>
      <c r="D40" s="60">
        <v>22103</v>
      </c>
      <c r="E40" s="60">
        <v>232</v>
      </c>
      <c r="F40" s="61">
        <f t="shared" si="0"/>
        <v>5.3419295417913883E-3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98</v>
      </c>
      <c r="C41" s="60">
        <v>209</v>
      </c>
      <c r="D41" s="60">
        <v>17815</v>
      </c>
      <c r="E41" s="60">
        <v>220</v>
      </c>
      <c r="F41" s="61">
        <f t="shared" si="0"/>
        <v>5.0656228413539029E-3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99</v>
      </c>
      <c r="C42" s="60">
        <v>180</v>
      </c>
      <c r="D42" s="60">
        <v>21901</v>
      </c>
      <c r="E42" s="60">
        <v>216</v>
      </c>
      <c r="F42" s="61">
        <f t="shared" si="0"/>
        <v>4.9735206078747414E-3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100</v>
      </c>
      <c r="C43" s="60">
        <v>192</v>
      </c>
      <c r="D43" s="60">
        <v>13776</v>
      </c>
      <c r="E43" s="60">
        <v>210</v>
      </c>
      <c r="F43" s="61">
        <f t="shared" si="0"/>
        <v>4.8353672576559982E-3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101</v>
      </c>
      <c r="C44" s="60">
        <v>186</v>
      </c>
      <c r="D44" s="60">
        <v>14605</v>
      </c>
      <c r="E44" s="60">
        <v>198</v>
      </c>
      <c r="F44" s="61">
        <f t="shared" si="0"/>
        <v>4.5590605572185128E-3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102</v>
      </c>
      <c r="C45" s="60">
        <v>173</v>
      </c>
      <c r="D45" s="60">
        <v>13888</v>
      </c>
      <c r="E45" s="60">
        <v>184</v>
      </c>
      <c r="F45" s="61">
        <f t="shared" si="0"/>
        <v>4.2367027400414458E-3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103</v>
      </c>
      <c r="C46" s="60">
        <v>180</v>
      </c>
      <c r="D46" s="60">
        <v>20280</v>
      </c>
      <c r="E46" s="60">
        <v>179</v>
      </c>
      <c r="F46" s="61">
        <f t="shared" si="0"/>
        <v>4.1215749481924935E-3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104</v>
      </c>
      <c r="C47" s="60">
        <v>120</v>
      </c>
      <c r="D47" s="60">
        <v>14400</v>
      </c>
      <c r="E47" s="60">
        <v>139</v>
      </c>
      <c r="F47" s="61">
        <f t="shared" si="0"/>
        <v>3.200552613400875E-3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105</v>
      </c>
      <c r="C48" s="60">
        <v>105</v>
      </c>
      <c r="D48" s="60">
        <v>8855</v>
      </c>
      <c r="E48" s="60">
        <v>121</v>
      </c>
      <c r="F48" s="61">
        <f t="shared" si="0"/>
        <v>2.7860925627446465E-3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106</v>
      </c>
      <c r="C49" s="60">
        <v>80</v>
      </c>
      <c r="D49" s="60">
        <v>9600</v>
      </c>
      <c r="E49" s="60">
        <v>89</v>
      </c>
      <c r="F49" s="61">
        <f t="shared" si="0"/>
        <v>2.0492746949113518E-3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107</v>
      </c>
      <c r="C50" s="60">
        <v>82</v>
      </c>
      <c r="D50" s="60">
        <v>5208</v>
      </c>
      <c r="E50" s="60">
        <v>88</v>
      </c>
      <c r="F50" s="61">
        <f t="shared" si="0"/>
        <v>2.026249136541561E-3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108</v>
      </c>
      <c r="C51" s="60">
        <v>69</v>
      </c>
      <c r="D51" s="60">
        <v>4116</v>
      </c>
      <c r="E51" s="60">
        <v>78</v>
      </c>
      <c r="F51" s="61">
        <f t="shared" si="0"/>
        <v>1.7959935528436566E-3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109</v>
      </c>
      <c r="C52" s="60">
        <v>60</v>
      </c>
      <c r="D52" s="60">
        <v>5535</v>
      </c>
      <c r="E52" s="60">
        <v>77</v>
      </c>
      <c r="F52" s="61">
        <f t="shared" si="0"/>
        <v>1.772967994473866E-3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110</v>
      </c>
      <c r="C53" s="60">
        <v>80</v>
      </c>
      <c r="D53" s="60">
        <v>7600</v>
      </c>
      <c r="E53" s="60">
        <v>67</v>
      </c>
      <c r="F53" s="61">
        <f t="shared" si="0"/>
        <v>1.5427124107759613E-3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111</v>
      </c>
      <c r="C54" s="60">
        <v>60</v>
      </c>
      <c r="D54" s="60">
        <v>6840</v>
      </c>
      <c r="E54" s="60">
        <v>62</v>
      </c>
      <c r="F54" s="61">
        <f t="shared" si="0"/>
        <v>1.427584618927009E-3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112</v>
      </c>
      <c r="C55" s="60">
        <v>60</v>
      </c>
      <c r="D55" s="60">
        <v>6840</v>
      </c>
      <c r="E55" s="60">
        <v>59</v>
      </c>
      <c r="F55" s="61">
        <f t="shared" si="0"/>
        <v>1.3585079438176377E-3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113</v>
      </c>
      <c r="C56" s="60">
        <v>60</v>
      </c>
      <c r="D56" s="60">
        <v>6480</v>
      </c>
      <c r="E56" s="60">
        <v>57</v>
      </c>
      <c r="F56" s="61">
        <f t="shared" si="0"/>
        <v>1.3124568270780567E-3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114</v>
      </c>
      <c r="C57" s="60">
        <v>40</v>
      </c>
      <c r="D57" s="60">
        <v>5328</v>
      </c>
      <c r="E57" s="60">
        <v>57</v>
      </c>
      <c r="F57" s="61">
        <f t="shared" si="0"/>
        <v>1.3124568270780567E-3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115</v>
      </c>
      <c r="C58" s="60">
        <v>40</v>
      </c>
      <c r="D58" s="60">
        <v>4000</v>
      </c>
      <c r="E58" s="60">
        <v>56</v>
      </c>
      <c r="F58" s="61">
        <f t="shared" si="0"/>
        <v>1.2894312687082661E-3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116</v>
      </c>
      <c r="C59" s="60">
        <v>60</v>
      </c>
      <c r="D59" s="60">
        <v>6480</v>
      </c>
      <c r="E59" s="60">
        <v>55</v>
      </c>
      <c r="F59" s="61">
        <f t="shared" si="0"/>
        <v>1.2664057103384757E-3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117</v>
      </c>
      <c r="C60" s="60">
        <v>42</v>
      </c>
      <c r="D60" s="60">
        <v>2646</v>
      </c>
      <c r="E60" s="60">
        <v>54</v>
      </c>
      <c r="F60" s="61">
        <f t="shared" si="0"/>
        <v>1.2433801519686853E-3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118</v>
      </c>
      <c r="C61" s="60">
        <v>40</v>
      </c>
      <c r="D61" s="60">
        <v>5120</v>
      </c>
      <c r="E61" s="60">
        <v>54</v>
      </c>
      <c r="F61" s="61">
        <f t="shared" si="0"/>
        <v>1.2433801519686853E-3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119</v>
      </c>
      <c r="C62" s="60">
        <v>60</v>
      </c>
      <c r="D62" s="60">
        <v>6172</v>
      </c>
      <c r="E62" s="60">
        <v>52</v>
      </c>
      <c r="F62" s="61">
        <f>+E62/$E$78</f>
        <v>1.1973290352291044E-3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120</v>
      </c>
      <c r="C63" s="60">
        <v>40</v>
      </c>
      <c r="D63" s="60">
        <v>3702</v>
      </c>
      <c r="E63" s="60">
        <v>52</v>
      </c>
      <c r="F63" s="61">
        <f>+E63/$E$78</f>
        <v>1.1973290352291044E-3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121</v>
      </c>
      <c r="C64" s="60">
        <v>60</v>
      </c>
      <c r="D64" s="60">
        <v>5400</v>
      </c>
      <c r="E64" s="60">
        <v>49</v>
      </c>
      <c r="F64" s="61">
        <f t="shared" ref="F64:F77" si="1">+E64/$E$78</f>
        <v>1.1282523601197328E-3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122</v>
      </c>
      <c r="C65" s="60">
        <v>40</v>
      </c>
      <c r="D65" s="60">
        <v>4800</v>
      </c>
      <c r="E65" s="60">
        <v>48</v>
      </c>
      <c r="F65" s="61">
        <f t="shared" si="1"/>
        <v>1.1052268017499424E-3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123</v>
      </c>
      <c r="C66" s="60">
        <v>40</v>
      </c>
      <c r="D66" s="60">
        <v>4560</v>
      </c>
      <c r="E66" s="60">
        <v>40</v>
      </c>
      <c r="F66" s="61">
        <f t="shared" si="1"/>
        <v>9.2102233479161865E-4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124</v>
      </c>
      <c r="C67" s="60">
        <v>40</v>
      </c>
      <c r="D67" s="60">
        <v>4560</v>
      </c>
      <c r="E67" s="60">
        <v>39</v>
      </c>
      <c r="F67" s="61">
        <f t="shared" si="1"/>
        <v>8.9799677642182828E-4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125</v>
      </c>
      <c r="C68" s="60">
        <v>20</v>
      </c>
      <c r="D68" s="60">
        <v>1440</v>
      </c>
      <c r="E68" s="60">
        <v>29</v>
      </c>
      <c r="F68" s="61">
        <f t="shared" si="1"/>
        <v>6.6774119272392353E-4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126</v>
      </c>
      <c r="C69" s="60">
        <v>21</v>
      </c>
      <c r="D69" s="60">
        <v>1323</v>
      </c>
      <c r="E69" s="60">
        <v>27</v>
      </c>
      <c r="F69" s="61">
        <f t="shared" si="1"/>
        <v>6.2169007598434267E-4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127</v>
      </c>
      <c r="C70" s="60">
        <v>20</v>
      </c>
      <c r="D70" s="60">
        <v>1925</v>
      </c>
      <c r="E70" s="60">
        <v>27</v>
      </c>
      <c r="F70" s="61">
        <f t="shared" si="1"/>
        <v>6.2169007598434267E-4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128</v>
      </c>
      <c r="C71" s="60">
        <v>20</v>
      </c>
      <c r="D71" s="60">
        <v>2400</v>
      </c>
      <c r="E71" s="60">
        <v>26</v>
      </c>
      <c r="F71" s="61">
        <f t="shared" si="1"/>
        <v>5.9866451761455219E-4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129</v>
      </c>
      <c r="C72" s="60">
        <v>20</v>
      </c>
      <c r="D72" s="60">
        <v>2483</v>
      </c>
      <c r="E72" s="60">
        <v>25</v>
      </c>
      <c r="F72" s="61">
        <f t="shared" si="1"/>
        <v>5.756389592447617E-4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130</v>
      </c>
      <c r="C73" s="60">
        <v>20</v>
      </c>
      <c r="D73" s="60">
        <v>2400</v>
      </c>
      <c r="E73" s="60">
        <v>24</v>
      </c>
      <c r="F73" s="61">
        <f t="shared" si="1"/>
        <v>5.5261340087497121E-4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131</v>
      </c>
      <c r="C74" s="60">
        <v>20</v>
      </c>
      <c r="D74" s="60">
        <v>1260</v>
      </c>
      <c r="E74" s="60">
        <v>24</v>
      </c>
      <c r="F74" s="61">
        <f t="shared" si="1"/>
        <v>5.5261340087497121E-4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132</v>
      </c>
      <c r="C75" s="60">
        <v>20</v>
      </c>
      <c r="D75" s="60">
        <v>1120</v>
      </c>
      <c r="E75" s="60">
        <v>23</v>
      </c>
      <c r="F75" s="61">
        <f t="shared" si="1"/>
        <v>5.2958784250518073E-4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133</v>
      </c>
      <c r="C76" s="60">
        <v>20</v>
      </c>
      <c r="D76" s="60">
        <v>2280</v>
      </c>
      <c r="E76" s="60">
        <v>19</v>
      </c>
      <c r="F76" s="61">
        <f t="shared" si="1"/>
        <v>4.374856090260189E-4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134</v>
      </c>
      <c r="C77" s="60">
        <v>20</v>
      </c>
      <c r="D77" s="60">
        <v>2160</v>
      </c>
      <c r="E77" s="60">
        <v>18</v>
      </c>
      <c r="F77" s="61">
        <f t="shared" si="1"/>
        <v>4.1446005065622841E-4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75" t="s">
        <v>19</v>
      </c>
      <c r="C78" s="76">
        <f>SUBTOTAL(109,Tabla3[PALLETS])</f>
        <v>35397</v>
      </c>
      <c r="D78" s="76">
        <f>SUM(D14:D77)</f>
        <v>2692547</v>
      </c>
      <c r="E78" s="76">
        <f>SUM(E14:E77)</f>
        <v>43430</v>
      </c>
      <c r="F78" s="82">
        <f>SUBTOTAL(109,F14:F77)</f>
        <v>1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1"/>
      <c r="C79" s="1"/>
      <c r="D79" s="1"/>
      <c r="E79" s="1"/>
      <c r="F79" s="1"/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1"/>
      <c r="C80" s="1"/>
      <c r="D80" s="1"/>
      <c r="E80" s="1"/>
      <c r="F80" s="1"/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1"/>
      <c r="C81" s="1"/>
      <c r="D81" s="1"/>
      <c r="E81" s="1"/>
      <c r="F81" s="1"/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1"/>
      <c r="C82" s="1"/>
      <c r="D82" s="1"/>
      <c r="E82" s="1"/>
      <c r="F82" s="1"/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1"/>
      <c r="C83" s="1"/>
      <c r="D83" s="1"/>
      <c r="E83" s="1"/>
      <c r="F83" s="1"/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1"/>
      <c r="C84" s="1"/>
      <c r="D84" s="1"/>
      <c r="E84" s="1"/>
      <c r="F84" s="1"/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1"/>
      <c r="C85" s="1"/>
      <c r="D85" s="1"/>
      <c r="E85" s="1"/>
      <c r="F85" s="1"/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1"/>
      <c r="C86" s="1"/>
      <c r="D86" s="1"/>
      <c r="E86" s="1"/>
      <c r="F86" s="1"/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1"/>
      <c r="C87" s="1"/>
      <c r="D87" s="1"/>
      <c r="E87" s="1"/>
      <c r="F87" s="1"/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1"/>
      <c r="C88" s="1"/>
      <c r="D88" s="1"/>
      <c r="E88" s="1"/>
      <c r="F88" s="1"/>
      <c r="I88" s="33"/>
      <c r="J88" s="34"/>
      <c r="K88" s="34"/>
      <c r="L88" s="34"/>
      <c r="N88" s="33"/>
      <c r="O88" s="34"/>
      <c r="P88" s="34"/>
      <c r="Q88" s="34"/>
    </row>
    <row r="89" spans="2:17" ht="20.100000000000001" customHeight="1" x14ac:dyDescent="0.2"/>
    <row r="90" spans="2:17" ht="20.100000000000001" customHeight="1" x14ac:dyDescent="0.2"/>
    <row r="91" spans="2:17" ht="20.100000000000001" customHeight="1" x14ac:dyDescent="0.2"/>
    <row r="92" spans="2:17" ht="20.100000000000001" customHeight="1" x14ac:dyDescent="0.2"/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46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8" t="s">
        <v>60</v>
      </c>
      <c r="C10" s="88"/>
      <c r="D10" s="88"/>
      <c r="E10" s="88"/>
      <c r="F10" s="88"/>
      <c r="G10" s="32"/>
      <c r="H10" s="32"/>
    </row>
    <row r="11" spans="2:17" x14ac:dyDescent="0.2">
      <c r="B11" s="2"/>
      <c r="C11" s="2"/>
      <c r="D11" s="90" t="str">
        <f>Principal!C13</f>
        <v>datos al 28/02/2026</v>
      </c>
      <c r="E11" s="90"/>
      <c r="F11" s="90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30</v>
      </c>
      <c r="C14" s="60">
        <v>4014</v>
      </c>
      <c r="D14" s="60">
        <v>308207</v>
      </c>
      <c r="E14" s="60">
        <v>4449</v>
      </c>
      <c r="F14" s="61">
        <f>+E14/$E$46</f>
        <v>0.14135926031836812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29</v>
      </c>
      <c r="C15" s="60">
        <v>3284</v>
      </c>
      <c r="D15" s="60">
        <v>262061</v>
      </c>
      <c r="E15" s="60">
        <v>3910</v>
      </c>
      <c r="F15" s="61">
        <f t="shared" ref="F15:F39" si="0">+E15/$E$46</f>
        <v>0.12423346995837702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31</v>
      </c>
      <c r="C16" s="60">
        <v>2769</v>
      </c>
      <c r="D16" s="60">
        <v>222513</v>
      </c>
      <c r="E16" s="60">
        <v>3134</v>
      </c>
      <c r="F16" s="61">
        <f t="shared" si="0"/>
        <v>9.9577415562545679E-2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33</v>
      </c>
      <c r="C17" s="60">
        <v>2246</v>
      </c>
      <c r="D17" s="60">
        <v>183316</v>
      </c>
      <c r="E17" s="60">
        <v>2664</v>
      </c>
      <c r="F17" s="61">
        <f t="shared" si="0"/>
        <v>8.4643980554761231E-2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37</v>
      </c>
      <c r="C18" s="60">
        <v>2115</v>
      </c>
      <c r="D18" s="60">
        <v>189692</v>
      </c>
      <c r="E18" s="60">
        <v>2353</v>
      </c>
      <c r="F18" s="61">
        <f t="shared" si="0"/>
        <v>7.4762494836844273E-2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32</v>
      </c>
      <c r="C19" s="60">
        <v>1454</v>
      </c>
      <c r="D19" s="60">
        <v>139615</v>
      </c>
      <c r="E19" s="60">
        <v>1790</v>
      </c>
      <c r="F19" s="61">
        <f t="shared" si="0"/>
        <v>5.6874146093476949E-2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35</v>
      </c>
      <c r="C20" s="60">
        <v>1469</v>
      </c>
      <c r="D20" s="60">
        <v>103708</v>
      </c>
      <c r="E20" s="60">
        <v>1663</v>
      </c>
      <c r="F20" s="61">
        <f t="shared" si="0"/>
        <v>5.2838941314777746E-2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40</v>
      </c>
      <c r="C21" s="60">
        <v>1160</v>
      </c>
      <c r="D21" s="60">
        <v>109880</v>
      </c>
      <c r="E21" s="60">
        <v>1460</v>
      </c>
      <c r="F21" s="61">
        <f t="shared" si="0"/>
        <v>4.6388968322053824E-2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36</v>
      </c>
      <c r="C22" s="60">
        <v>1084</v>
      </c>
      <c r="D22" s="60">
        <v>96034</v>
      </c>
      <c r="E22" s="60">
        <v>1295</v>
      </c>
      <c r="F22" s="61">
        <f t="shared" si="0"/>
        <v>4.1146379436342265E-2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38</v>
      </c>
      <c r="C23" s="60">
        <v>1011</v>
      </c>
      <c r="D23" s="60">
        <v>63745</v>
      </c>
      <c r="E23" s="60">
        <v>1250</v>
      </c>
      <c r="F23" s="61">
        <f t="shared" si="0"/>
        <v>3.9716582467511835E-2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39</v>
      </c>
      <c r="C24" s="60">
        <v>943</v>
      </c>
      <c r="D24" s="60">
        <v>70737</v>
      </c>
      <c r="E24" s="60">
        <v>1196</v>
      </c>
      <c r="F24" s="61">
        <f t="shared" si="0"/>
        <v>3.8000826104915321E-2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88</v>
      </c>
      <c r="C25" s="60">
        <v>771</v>
      </c>
      <c r="D25" s="60">
        <v>50921</v>
      </c>
      <c r="E25" s="60">
        <v>946</v>
      </c>
      <c r="F25" s="61">
        <f t="shared" si="0"/>
        <v>3.0057509611412958E-2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34</v>
      </c>
      <c r="C26" s="60">
        <v>700</v>
      </c>
      <c r="D26" s="60">
        <v>67459</v>
      </c>
      <c r="E26" s="60">
        <v>785</v>
      </c>
      <c r="F26" s="61">
        <f t="shared" si="0"/>
        <v>2.4942013789597432E-2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89</v>
      </c>
      <c r="C27" s="60">
        <v>664</v>
      </c>
      <c r="D27" s="60">
        <v>54575</v>
      </c>
      <c r="E27" s="60">
        <v>753</v>
      </c>
      <c r="F27" s="61">
        <f t="shared" si="0"/>
        <v>2.3925269278429129E-2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41</v>
      </c>
      <c r="C28" s="60">
        <v>460</v>
      </c>
      <c r="D28" s="60">
        <v>34880</v>
      </c>
      <c r="E28" s="60">
        <v>583</v>
      </c>
      <c r="F28" s="61">
        <f t="shared" si="0"/>
        <v>1.8523814062847518E-2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90</v>
      </c>
      <c r="C29" s="60">
        <v>517</v>
      </c>
      <c r="D29" s="60">
        <v>42840</v>
      </c>
      <c r="E29" s="60">
        <v>568</v>
      </c>
      <c r="F29" s="61">
        <f t="shared" si="0"/>
        <v>1.8047215073237376E-2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91</v>
      </c>
      <c r="C30" s="60">
        <v>363</v>
      </c>
      <c r="D30" s="60">
        <v>33989</v>
      </c>
      <c r="E30" s="60">
        <v>395</v>
      </c>
      <c r="F30" s="61">
        <f t="shared" si="0"/>
        <v>1.255044005973374E-2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42</v>
      </c>
      <c r="C31" s="60">
        <v>266</v>
      </c>
      <c r="D31" s="60">
        <v>23904</v>
      </c>
      <c r="E31" s="60">
        <v>332</v>
      </c>
      <c r="F31" s="61">
        <f t="shared" si="0"/>
        <v>1.0548724303371143E-2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93</v>
      </c>
      <c r="C32" s="60">
        <v>279</v>
      </c>
      <c r="D32" s="60">
        <v>24619</v>
      </c>
      <c r="E32" s="60">
        <v>307</v>
      </c>
      <c r="F32" s="61">
        <f t="shared" si="0"/>
        <v>9.7543926540209075E-3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95</v>
      </c>
      <c r="C33" s="60">
        <v>200</v>
      </c>
      <c r="D33" s="60">
        <v>16000</v>
      </c>
      <c r="E33" s="60">
        <v>256</v>
      </c>
      <c r="F33" s="61">
        <f t="shared" si="0"/>
        <v>8.1339560893464238E-3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98</v>
      </c>
      <c r="C34" s="60">
        <v>209</v>
      </c>
      <c r="D34" s="60">
        <v>17815</v>
      </c>
      <c r="E34" s="60">
        <v>220</v>
      </c>
      <c r="F34" s="61">
        <f t="shared" si="0"/>
        <v>6.9901185142820831E-3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100</v>
      </c>
      <c r="C35" s="60">
        <v>192</v>
      </c>
      <c r="D35" s="60">
        <v>13776</v>
      </c>
      <c r="E35" s="60">
        <v>210</v>
      </c>
      <c r="F35" s="61">
        <f t="shared" si="0"/>
        <v>6.6723858545419887E-3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101</v>
      </c>
      <c r="C36" s="60">
        <v>186</v>
      </c>
      <c r="D36" s="60">
        <v>14605</v>
      </c>
      <c r="E36" s="60">
        <v>198</v>
      </c>
      <c r="F36" s="61">
        <f t="shared" si="0"/>
        <v>6.2911066628538745E-3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102</v>
      </c>
      <c r="C37" s="60">
        <v>173</v>
      </c>
      <c r="D37" s="60">
        <v>13888</v>
      </c>
      <c r="E37" s="60">
        <v>184</v>
      </c>
      <c r="F37" s="61">
        <f t="shared" si="0"/>
        <v>5.8462809392177423E-3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94</v>
      </c>
      <c r="C38" s="60">
        <v>144</v>
      </c>
      <c r="D38" s="60">
        <v>9804</v>
      </c>
      <c r="E38" s="60">
        <v>152</v>
      </c>
      <c r="F38" s="61">
        <f t="shared" si="0"/>
        <v>4.8295364280494394E-3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105</v>
      </c>
      <c r="C39" s="60">
        <v>105</v>
      </c>
      <c r="D39" s="60">
        <v>8855</v>
      </c>
      <c r="E39" s="60">
        <v>121</v>
      </c>
      <c r="F39" s="61">
        <f t="shared" si="0"/>
        <v>3.8445651828551458E-3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107</v>
      </c>
      <c r="C40" s="60">
        <v>82</v>
      </c>
      <c r="D40" s="60">
        <v>5208</v>
      </c>
      <c r="E40" s="60">
        <v>88</v>
      </c>
      <c r="F40" s="61">
        <f t="shared" ref="F40:F45" si="1">+E40/$E$46</f>
        <v>2.7960474057128334E-3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108</v>
      </c>
      <c r="C41" s="60">
        <v>69</v>
      </c>
      <c r="D41" s="60">
        <v>4116</v>
      </c>
      <c r="E41" s="60">
        <v>78</v>
      </c>
      <c r="F41" s="61">
        <f t="shared" si="1"/>
        <v>2.4783147459727386E-3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117</v>
      </c>
      <c r="C42" s="60">
        <v>42</v>
      </c>
      <c r="D42" s="60">
        <v>2646</v>
      </c>
      <c r="E42" s="60">
        <v>54</v>
      </c>
      <c r="F42" s="61">
        <f t="shared" si="1"/>
        <v>1.7157563625965113E-3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125</v>
      </c>
      <c r="C43" s="60">
        <v>20</v>
      </c>
      <c r="D43" s="60">
        <v>1440</v>
      </c>
      <c r="E43" s="60">
        <v>29</v>
      </c>
      <c r="F43" s="61">
        <f t="shared" si="1"/>
        <v>9.2142471324627455E-4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126</v>
      </c>
      <c r="C44" s="60">
        <v>21</v>
      </c>
      <c r="D44" s="60">
        <v>1323</v>
      </c>
      <c r="E44" s="60">
        <v>27</v>
      </c>
      <c r="F44" s="61">
        <f t="shared" si="1"/>
        <v>8.5787818129825567E-4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132</v>
      </c>
      <c r="C45" s="60">
        <v>20</v>
      </c>
      <c r="D45" s="60">
        <v>1120</v>
      </c>
      <c r="E45" s="60">
        <v>23</v>
      </c>
      <c r="F45" s="61">
        <f t="shared" si="1"/>
        <v>7.3078511740221779E-4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75" t="s">
        <v>19</v>
      </c>
      <c r="C46" s="76">
        <f>SUM(C14:C45)</f>
        <v>27032</v>
      </c>
      <c r="D46" s="76">
        <f>SUM(D14:D45)</f>
        <v>2193291</v>
      </c>
      <c r="E46" s="76">
        <f>SUM(E14:E45)</f>
        <v>31473</v>
      </c>
      <c r="F46" s="82">
        <f>SUM(F14:F45)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0:F45 F14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15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2" t="s">
        <v>78</v>
      </c>
      <c r="C9" s="92"/>
      <c r="D9" s="92"/>
      <c r="E9" s="92"/>
      <c r="F9" s="92"/>
      <c r="G9" s="92"/>
      <c r="H9" s="92"/>
      <c r="I9" s="92"/>
      <c r="J9" s="11"/>
    </row>
    <row r="10" spans="2:19" x14ac:dyDescent="0.2">
      <c r="B10" s="9"/>
      <c r="C10" s="9"/>
      <c r="D10" s="9"/>
      <c r="E10" s="9"/>
      <c r="F10" s="93" t="str">
        <f>+CONCATENATE(MID(Principal!C13,1,14)," de ambas temporadas")</f>
        <v>datos al 28/02 de ambas temporadas</v>
      </c>
      <c r="G10" s="93"/>
      <c r="H10" s="93"/>
      <c r="I10" s="93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2025</v>
      </c>
      <c r="F12" s="38"/>
      <c r="G12" s="41"/>
      <c r="H12" s="41"/>
      <c r="I12" s="62">
        <v>2026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46</v>
      </c>
      <c r="C14" s="67">
        <v>0</v>
      </c>
      <c r="D14" s="67">
        <v>0</v>
      </c>
      <c r="E14" s="67">
        <v>0</v>
      </c>
      <c r="F14" s="68">
        <v>0</v>
      </c>
      <c r="G14" s="69">
        <v>37155</v>
      </c>
      <c r="H14" s="69">
        <v>594</v>
      </c>
      <c r="I14" s="71" t="s">
        <v>27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135</v>
      </c>
      <c r="C15" s="67">
        <v>142</v>
      </c>
      <c r="D15" s="67">
        <v>16904</v>
      </c>
      <c r="E15" s="67">
        <v>152</v>
      </c>
      <c r="F15" s="68">
        <v>589</v>
      </c>
      <c r="G15" s="69">
        <v>71980</v>
      </c>
      <c r="H15" s="69">
        <v>716</v>
      </c>
      <c r="I15" s="71">
        <f>(+H15-E15)/E15</f>
        <v>3.7105263157894739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136</v>
      </c>
      <c r="C16" s="67">
        <v>140</v>
      </c>
      <c r="D16" s="67">
        <v>13482</v>
      </c>
      <c r="E16" s="67">
        <v>189</v>
      </c>
      <c r="F16" s="68">
        <v>500</v>
      </c>
      <c r="G16" s="69">
        <v>48413</v>
      </c>
      <c r="H16" s="69">
        <v>606</v>
      </c>
      <c r="I16" s="71">
        <f>(+H16-E16)/E16</f>
        <v>2.2063492063492065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137</v>
      </c>
      <c r="C17" s="67">
        <v>0</v>
      </c>
      <c r="D17" s="67">
        <v>0</v>
      </c>
      <c r="E17" s="67">
        <v>0</v>
      </c>
      <c r="F17" s="68">
        <v>20</v>
      </c>
      <c r="G17" s="69">
        <v>1260</v>
      </c>
      <c r="H17" s="69">
        <v>24</v>
      </c>
      <c r="I17" s="71" t="s">
        <v>27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138</v>
      </c>
      <c r="C18" s="67">
        <v>506</v>
      </c>
      <c r="D18" s="67">
        <v>27797</v>
      </c>
      <c r="E18" s="67">
        <v>531</v>
      </c>
      <c r="F18" s="68">
        <v>861</v>
      </c>
      <c r="G18" s="69">
        <v>31184</v>
      </c>
      <c r="H18" s="69">
        <v>999</v>
      </c>
      <c r="I18" s="71">
        <f>(+H18-E18)/E18</f>
        <v>0.88135593220338981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139</v>
      </c>
      <c r="C19" s="67">
        <v>98</v>
      </c>
      <c r="D19" s="67">
        <v>12560</v>
      </c>
      <c r="E19" s="67">
        <v>113</v>
      </c>
      <c r="F19" s="68">
        <v>351</v>
      </c>
      <c r="G19" s="69">
        <v>40724</v>
      </c>
      <c r="H19" s="69">
        <v>429</v>
      </c>
      <c r="I19" s="71">
        <f>(+H19-E19)/E19</f>
        <v>2.7964601769911503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43</v>
      </c>
      <c r="C20" s="67">
        <v>15712</v>
      </c>
      <c r="D20" s="67">
        <v>1214862</v>
      </c>
      <c r="E20" s="67">
        <v>18265</v>
      </c>
      <c r="F20" s="68">
        <v>26171</v>
      </c>
      <c r="G20" s="69">
        <v>2162107</v>
      </c>
      <c r="H20" s="69">
        <v>30476</v>
      </c>
      <c r="I20" s="71">
        <f>(+H20-E20)/E20</f>
        <v>0.66854640021899814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47</v>
      </c>
      <c r="C21" s="67">
        <v>0</v>
      </c>
      <c r="D21" s="67">
        <v>0</v>
      </c>
      <c r="E21" s="67">
        <v>0</v>
      </c>
      <c r="F21" s="68">
        <v>0</v>
      </c>
      <c r="G21" s="69">
        <v>26377</v>
      </c>
      <c r="H21" s="69">
        <v>414</v>
      </c>
      <c r="I21" s="71" t="s">
        <v>27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48</v>
      </c>
      <c r="C22" s="67">
        <v>2838</v>
      </c>
      <c r="D22" s="67">
        <v>4890</v>
      </c>
      <c r="E22" s="67">
        <v>3621</v>
      </c>
      <c r="F22" s="68">
        <v>3243</v>
      </c>
      <c r="G22" s="69">
        <v>23083</v>
      </c>
      <c r="H22" s="69">
        <v>4188</v>
      </c>
      <c r="I22" s="71">
        <f>(+H22-E22)/E22</f>
        <v>0.15658657829328915</v>
      </c>
      <c r="J22" s="12"/>
      <c r="L22" s="13"/>
      <c r="M22" s="3"/>
      <c r="N22" s="3"/>
      <c r="O22" s="13"/>
      <c r="P22" s="13"/>
      <c r="Q22" s="13"/>
      <c r="R22" s="13"/>
      <c r="S22" s="14"/>
    </row>
    <row r="23" spans="2:19" ht="20.100000000000001" customHeight="1" x14ac:dyDescent="0.2">
      <c r="B23" s="66" t="s">
        <v>44</v>
      </c>
      <c r="C23" s="67">
        <v>1008</v>
      </c>
      <c r="D23" s="67">
        <v>60480</v>
      </c>
      <c r="E23" s="67">
        <v>1518</v>
      </c>
      <c r="F23" s="68">
        <v>2626</v>
      </c>
      <c r="G23" s="69">
        <v>157560</v>
      </c>
      <c r="H23" s="69">
        <v>3955</v>
      </c>
      <c r="I23" s="71">
        <f>(+H23-E23)/E23</f>
        <v>1.6054018445322793</v>
      </c>
      <c r="J23" s="12"/>
      <c r="L23" s="13"/>
      <c r="M23" s="3"/>
      <c r="N23" s="3"/>
      <c r="O23" s="13"/>
      <c r="P23" s="13"/>
      <c r="Q23" s="13"/>
      <c r="R23" s="13"/>
      <c r="S23" s="14"/>
    </row>
    <row r="24" spans="2:19" ht="20.100000000000001" customHeight="1" x14ac:dyDescent="0.2">
      <c r="B24" s="66" t="s">
        <v>45</v>
      </c>
      <c r="C24" s="67">
        <v>198</v>
      </c>
      <c r="D24" s="67">
        <v>198</v>
      </c>
      <c r="E24" s="67">
        <v>252</v>
      </c>
      <c r="F24" s="68">
        <v>176</v>
      </c>
      <c r="G24" s="69">
        <v>176</v>
      </c>
      <c r="H24" s="69">
        <v>220</v>
      </c>
      <c r="I24" s="71">
        <f>(+H24-E24)/E24</f>
        <v>-0.12698412698412698</v>
      </c>
      <c r="J24" s="12"/>
      <c r="L24" s="13"/>
      <c r="M24" s="3"/>
      <c r="N24" s="3"/>
      <c r="O24" s="13"/>
      <c r="P24" s="13"/>
      <c r="Q24" s="13"/>
      <c r="R24" s="13"/>
      <c r="S24" s="14"/>
    </row>
    <row r="25" spans="2:19" ht="20.100000000000001" customHeight="1" x14ac:dyDescent="0.2">
      <c r="B25" s="66" t="s">
        <v>140</v>
      </c>
      <c r="C25" s="67">
        <v>20</v>
      </c>
      <c r="D25" s="67">
        <v>2280</v>
      </c>
      <c r="E25" s="67">
        <v>21</v>
      </c>
      <c r="F25" s="68">
        <v>860</v>
      </c>
      <c r="G25" s="69">
        <v>92528</v>
      </c>
      <c r="H25" s="69">
        <v>810</v>
      </c>
      <c r="I25" s="71">
        <f>(+H25-E25)/E25</f>
        <v>37.571428571428569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44" t="s">
        <v>19</v>
      </c>
      <c r="C26" s="45">
        <f t="shared" ref="C26:H26" si="0">SUM(C14:C25)</f>
        <v>20662</v>
      </c>
      <c r="D26" s="45">
        <f t="shared" si="0"/>
        <v>1353453</v>
      </c>
      <c r="E26" s="45">
        <f t="shared" si="0"/>
        <v>24662</v>
      </c>
      <c r="F26" s="46">
        <f t="shared" si="0"/>
        <v>35397</v>
      </c>
      <c r="G26" s="47">
        <f t="shared" si="0"/>
        <v>2692547</v>
      </c>
      <c r="H26" s="47">
        <f t="shared" si="0"/>
        <v>43431</v>
      </c>
      <c r="I26" s="80">
        <f>+(H26-E26)/E26</f>
        <v>0.76104938772200148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48"/>
      <c r="C27" s="49"/>
      <c r="D27" s="49"/>
      <c r="E27" s="49"/>
      <c r="F27" s="50"/>
      <c r="G27" s="91" t="s">
        <v>16</v>
      </c>
      <c r="H27" s="91"/>
      <c r="I27" s="51">
        <f>+(F26-C26)/C26</f>
        <v>0.71314490368792949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48"/>
      <c r="C28" s="49"/>
      <c r="D28" s="49"/>
      <c r="E28" s="49"/>
      <c r="F28" s="50"/>
      <c r="G28" s="74"/>
      <c r="H28" s="74"/>
      <c r="I28" s="77"/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38"/>
      <c r="C29" s="39"/>
      <c r="D29" s="39"/>
      <c r="E29" s="40">
        <v>2025</v>
      </c>
      <c r="F29" s="38"/>
      <c r="G29" s="41"/>
      <c r="H29" s="41"/>
      <c r="I29" s="62">
        <v>2026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42" t="s">
        <v>17</v>
      </c>
      <c r="C30" s="63" t="s">
        <v>20</v>
      </c>
      <c r="D30" s="63" t="s">
        <v>21</v>
      </c>
      <c r="E30" s="64" t="s">
        <v>22</v>
      </c>
      <c r="F30" s="65" t="s">
        <v>9</v>
      </c>
      <c r="G30" s="64" t="s">
        <v>10</v>
      </c>
      <c r="H30" s="64" t="s">
        <v>11</v>
      </c>
      <c r="I30" s="64" t="s">
        <v>23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61</v>
      </c>
      <c r="C31" s="67">
        <v>180</v>
      </c>
      <c r="D31" s="67">
        <v>19380</v>
      </c>
      <c r="E31" s="67">
        <v>197</v>
      </c>
      <c r="F31" s="68">
        <v>243</v>
      </c>
      <c r="G31" s="69">
        <v>24565</v>
      </c>
      <c r="H31" s="69">
        <v>290</v>
      </c>
      <c r="I31" s="70">
        <f>+(Tabla6[[#This Row],[TONELADAS]]-Tabla6[[#This Row],[TONS]])/Tabla6[[#This Row],[TONS]]</f>
        <v>0.4720812182741117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62</v>
      </c>
      <c r="C32" s="67">
        <v>3630</v>
      </c>
      <c r="D32" s="67">
        <v>52410</v>
      </c>
      <c r="E32" s="67">
        <v>4813</v>
      </c>
      <c r="F32" s="68">
        <v>5822</v>
      </c>
      <c r="G32" s="69">
        <v>177886</v>
      </c>
      <c r="H32" s="69">
        <v>8067</v>
      </c>
      <c r="I32" s="70">
        <f>+(Tabla6[[#This Row],[TONELADAS]]-Tabla6[[#This Row],[TONS]])/Tabla6[[#This Row],[TONS]]</f>
        <v>0.67608560149594843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63</v>
      </c>
      <c r="C33" s="67">
        <v>201</v>
      </c>
      <c r="D33" s="67">
        <v>12072</v>
      </c>
      <c r="E33" s="67">
        <v>237</v>
      </c>
      <c r="F33" s="68">
        <v>903</v>
      </c>
      <c r="G33" s="69">
        <v>36326</v>
      </c>
      <c r="H33" s="69">
        <v>1142</v>
      </c>
      <c r="I33" s="70">
        <f>+(Tabla6[[#This Row],[TONELADAS]]-Tabla6[[#This Row],[TONS]])/Tabla6[[#This Row],[TONS]]</f>
        <v>3.8185654008438821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64</v>
      </c>
      <c r="C34" s="67">
        <v>72</v>
      </c>
      <c r="D34" s="67">
        <v>4320</v>
      </c>
      <c r="E34" s="67">
        <v>108</v>
      </c>
      <c r="F34" s="68">
        <v>68</v>
      </c>
      <c r="G34" s="69">
        <v>4080</v>
      </c>
      <c r="H34" s="69">
        <v>102</v>
      </c>
      <c r="I34" s="70">
        <f>+(Tabla6[[#This Row],[TONELADAS]]-Tabla6[[#This Row],[TONS]])/Tabla6[[#This Row],[TONS]]</f>
        <v>-5.5555555555555552E-2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141</v>
      </c>
      <c r="C35" s="67">
        <v>0</v>
      </c>
      <c r="D35" s="67">
        <v>0</v>
      </c>
      <c r="E35" s="67">
        <v>0</v>
      </c>
      <c r="F35" s="68">
        <v>80</v>
      </c>
      <c r="G35" s="69">
        <v>41676</v>
      </c>
      <c r="H35" s="69">
        <v>651</v>
      </c>
      <c r="I35" s="71" t="s">
        <v>27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65</v>
      </c>
      <c r="C36" s="67">
        <v>132</v>
      </c>
      <c r="D36" s="67">
        <v>132</v>
      </c>
      <c r="E36" s="67">
        <v>168</v>
      </c>
      <c r="F36" s="68">
        <v>0</v>
      </c>
      <c r="G36" s="69">
        <v>0</v>
      </c>
      <c r="H36" s="69">
        <v>0</v>
      </c>
      <c r="I36" s="70">
        <f>+(Tabla6[[#This Row],[TONELADAS]]-Tabla6[[#This Row],[TONS]])/Tabla6[[#This Row],[TONS]]</f>
        <v>-1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142</v>
      </c>
      <c r="C37" s="67">
        <v>21</v>
      </c>
      <c r="D37" s="67">
        <v>2205</v>
      </c>
      <c r="E37" s="67">
        <v>22</v>
      </c>
      <c r="F37" s="68">
        <v>0</v>
      </c>
      <c r="G37" s="69">
        <v>0</v>
      </c>
      <c r="H37" s="69">
        <v>0</v>
      </c>
      <c r="I37" s="70">
        <f>+(Tabla6[[#This Row],[TONELADAS]]-Tabla6[[#This Row],[TONS]])/Tabla6[[#This Row],[TONS]]</f>
        <v>-1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143</v>
      </c>
      <c r="C38" s="67">
        <v>42</v>
      </c>
      <c r="D38" s="67">
        <v>4410</v>
      </c>
      <c r="E38" s="67">
        <v>45</v>
      </c>
      <c r="F38" s="68">
        <v>0</v>
      </c>
      <c r="G38" s="69">
        <v>0</v>
      </c>
      <c r="H38" s="69">
        <v>0</v>
      </c>
      <c r="I38" s="70">
        <f>+(Tabla6[[#This Row],[TONELADAS]]-Tabla6[[#This Row],[TONS]])/Tabla6[[#This Row],[TONS]]</f>
        <v>-1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66</v>
      </c>
      <c r="C39" s="67">
        <v>141</v>
      </c>
      <c r="D39" s="67">
        <v>16605</v>
      </c>
      <c r="E39" s="67">
        <v>188</v>
      </c>
      <c r="F39" s="68">
        <v>422</v>
      </c>
      <c r="G39" s="69">
        <v>49984</v>
      </c>
      <c r="H39" s="69">
        <v>549</v>
      </c>
      <c r="I39" s="70">
        <f>+(Tabla6[[#This Row],[TONELADAS]]-Tabla6[[#This Row],[TONS]])/Tabla6[[#This Row],[TONS]]</f>
        <v>1.9202127659574468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66" t="s">
        <v>50</v>
      </c>
      <c r="C40" s="67">
        <v>0</v>
      </c>
      <c r="D40" s="67">
        <v>0</v>
      </c>
      <c r="E40" s="67">
        <v>0</v>
      </c>
      <c r="F40" s="68">
        <v>0</v>
      </c>
      <c r="G40" s="69">
        <v>17641</v>
      </c>
      <c r="H40" s="69">
        <v>289</v>
      </c>
      <c r="I40" s="70" t="s">
        <v>27</v>
      </c>
      <c r="J40" s="15"/>
      <c r="L40" s="16"/>
      <c r="M40" s="17"/>
      <c r="N40" s="17"/>
      <c r="O40" s="4"/>
      <c r="P40" s="4"/>
      <c r="Q40" s="4"/>
      <c r="R40" s="4"/>
      <c r="S40" s="4"/>
    </row>
    <row r="41" spans="2:19" ht="20.100000000000001" customHeight="1" x14ac:dyDescent="0.2">
      <c r="B41" s="66" t="s">
        <v>67</v>
      </c>
      <c r="C41" s="67">
        <v>162</v>
      </c>
      <c r="D41" s="67">
        <v>8161</v>
      </c>
      <c r="E41" s="67">
        <v>199</v>
      </c>
      <c r="F41" s="68">
        <v>489</v>
      </c>
      <c r="G41" s="69">
        <v>39794</v>
      </c>
      <c r="H41" s="69">
        <v>674</v>
      </c>
      <c r="I41" s="70">
        <f>+(Tabla6[[#This Row],[TONELADAS]]-Tabla6[[#This Row],[TONS]])/Tabla6[[#This Row],[TONS]]</f>
        <v>2.386934673366834</v>
      </c>
      <c r="J41" s="15"/>
      <c r="L41" s="16"/>
      <c r="M41" s="17"/>
      <c r="N41" s="17"/>
      <c r="O41" s="4"/>
      <c r="P41" s="4"/>
      <c r="Q41" s="4"/>
      <c r="R41" s="4"/>
      <c r="S41" s="4"/>
    </row>
    <row r="42" spans="2:19" ht="20.100000000000001" customHeight="1" x14ac:dyDescent="0.2">
      <c r="B42" s="66" t="s">
        <v>68</v>
      </c>
      <c r="C42" s="67">
        <v>0</v>
      </c>
      <c r="D42" s="67">
        <v>0</v>
      </c>
      <c r="E42" s="67">
        <v>0</v>
      </c>
      <c r="F42" s="68">
        <v>176</v>
      </c>
      <c r="G42" s="69">
        <v>176</v>
      </c>
      <c r="H42" s="69">
        <v>220</v>
      </c>
      <c r="I42" s="70" t="s">
        <v>27</v>
      </c>
      <c r="J42" s="15"/>
      <c r="L42" s="16"/>
      <c r="M42" s="17"/>
      <c r="N42" s="17"/>
      <c r="O42" s="4"/>
      <c r="P42" s="4"/>
      <c r="Q42" s="4"/>
      <c r="R42" s="4"/>
      <c r="S42" s="4"/>
    </row>
    <row r="43" spans="2:19" ht="20.100000000000001" customHeight="1" x14ac:dyDescent="0.2">
      <c r="B43" s="66" t="s">
        <v>69</v>
      </c>
      <c r="C43" s="67">
        <v>186</v>
      </c>
      <c r="D43" s="67">
        <v>20577</v>
      </c>
      <c r="E43" s="67">
        <v>219</v>
      </c>
      <c r="F43" s="68">
        <v>458</v>
      </c>
      <c r="G43" s="69">
        <v>48799</v>
      </c>
      <c r="H43" s="69">
        <v>503</v>
      </c>
      <c r="I43" s="70">
        <f>+(Tabla6[[#This Row],[TONELADAS]]-Tabla6[[#This Row],[TONS]])/Tabla6[[#This Row],[TONS]]</f>
        <v>1.2968036529680365</v>
      </c>
      <c r="J43" s="15"/>
      <c r="L43" s="16"/>
      <c r="M43" s="17"/>
      <c r="N43" s="17"/>
      <c r="O43" s="4"/>
      <c r="P43" s="4"/>
      <c r="Q43" s="4"/>
      <c r="R43" s="4"/>
      <c r="S43" s="4"/>
    </row>
    <row r="44" spans="2:19" ht="20.100000000000001" customHeight="1" x14ac:dyDescent="0.2">
      <c r="B44" s="66" t="s">
        <v>70</v>
      </c>
      <c r="C44" s="67">
        <v>807</v>
      </c>
      <c r="D44" s="67">
        <v>68709</v>
      </c>
      <c r="E44" s="67">
        <v>980</v>
      </c>
      <c r="F44" s="68">
        <v>3180</v>
      </c>
      <c r="G44" s="69">
        <v>277061</v>
      </c>
      <c r="H44" s="69">
        <v>3938</v>
      </c>
      <c r="I44" s="70">
        <f>+(Tabla6[[#This Row],[TONELADAS]]-Tabla6[[#This Row],[TONS]])/Tabla6[[#This Row],[TONS]]</f>
        <v>3.0183673469387755</v>
      </c>
      <c r="J44" s="15"/>
      <c r="L44" s="16"/>
      <c r="M44" s="17"/>
      <c r="N44" s="17"/>
      <c r="O44" s="4"/>
      <c r="P44" s="4"/>
      <c r="Q44" s="4"/>
      <c r="R44" s="4"/>
      <c r="S44" s="4"/>
    </row>
    <row r="45" spans="2:19" ht="20.100000000000001" customHeight="1" x14ac:dyDescent="0.2">
      <c r="B45" s="66" t="s">
        <v>144</v>
      </c>
      <c r="C45" s="67">
        <v>189</v>
      </c>
      <c r="D45" s="67">
        <v>10584</v>
      </c>
      <c r="E45" s="67">
        <v>201</v>
      </c>
      <c r="F45" s="68">
        <v>0</v>
      </c>
      <c r="G45" s="69">
        <v>0</v>
      </c>
      <c r="H45" s="69">
        <v>0</v>
      </c>
      <c r="I45" s="70">
        <f>+(Tabla6[[#This Row],[TONELADAS]]-Tabla6[[#This Row],[TONS]])/Tabla6[[#This Row],[TONS]]</f>
        <v>-1</v>
      </c>
      <c r="J45" s="15"/>
      <c r="L45" s="16"/>
      <c r="M45" s="17"/>
      <c r="N45" s="17"/>
      <c r="O45" s="4"/>
      <c r="P45" s="4"/>
      <c r="Q45" s="4"/>
      <c r="R45" s="4"/>
      <c r="S45" s="4"/>
    </row>
    <row r="46" spans="2:19" ht="20.100000000000001" customHeight="1" x14ac:dyDescent="0.2">
      <c r="B46" s="66" t="s">
        <v>71</v>
      </c>
      <c r="C46" s="67">
        <v>144</v>
      </c>
      <c r="D46" s="67">
        <v>9255</v>
      </c>
      <c r="E46" s="67">
        <v>176</v>
      </c>
      <c r="F46" s="68">
        <v>412</v>
      </c>
      <c r="G46" s="69">
        <v>27938</v>
      </c>
      <c r="H46" s="69">
        <v>488</v>
      </c>
      <c r="I46" s="70">
        <f>+(Tabla6[[#This Row],[TONELADAS]]-Tabla6[[#This Row],[TONS]])/Tabla6[[#This Row],[TONS]]</f>
        <v>1.7727272727272727</v>
      </c>
      <c r="J46" s="15"/>
      <c r="L46" s="16"/>
      <c r="M46" s="17"/>
      <c r="N46" s="17"/>
      <c r="O46" s="4"/>
      <c r="P46" s="4"/>
      <c r="Q46" s="4"/>
      <c r="R46" s="4"/>
      <c r="S46" s="4"/>
    </row>
    <row r="47" spans="2:19" ht="20.100000000000001" customHeight="1" x14ac:dyDescent="0.2">
      <c r="B47" s="66" t="s">
        <v>145</v>
      </c>
      <c r="C47" s="67">
        <v>42</v>
      </c>
      <c r="D47" s="67">
        <v>2751</v>
      </c>
      <c r="E47" s="67">
        <v>43</v>
      </c>
      <c r="F47" s="68">
        <v>21</v>
      </c>
      <c r="G47" s="69">
        <v>1575</v>
      </c>
      <c r="H47" s="69">
        <v>20</v>
      </c>
      <c r="I47" s="70">
        <f>+(Tabla6[[#This Row],[TONELADAS]]-Tabla6[[#This Row],[TONS]])/Tabla6[[#This Row],[TONS]]</f>
        <v>-0.53488372093023251</v>
      </c>
      <c r="J47" s="15"/>
      <c r="L47" s="16"/>
      <c r="M47" s="17"/>
      <c r="N47" s="17"/>
      <c r="O47" s="4"/>
      <c r="P47" s="4"/>
      <c r="Q47" s="4"/>
      <c r="R47" s="4"/>
      <c r="S47" s="4"/>
    </row>
    <row r="48" spans="2:19" ht="20.100000000000001" customHeight="1" x14ac:dyDescent="0.2">
      <c r="B48" s="66" t="s">
        <v>146</v>
      </c>
      <c r="C48" s="67">
        <v>546</v>
      </c>
      <c r="D48" s="67">
        <v>35868</v>
      </c>
      <c r="E48" s="67">
        <v>698</v>
      </c>
      <c r="F48" s="68">
        <v>651</v>
      </c>
      <c r="G48" s="69">
        <v>45885</v>
      </c>
      <c r="H48" s="69">
        <v>815</v>
      </c>
      <c r="I48" s="70">
        <f>+(Tabla6[[#This Row],[TONELADAS]]-Tabla6[[#This Row],[TONS]])/Tabla6[[#This Row],[TONS]]</f>
        <v>0.16762177650429799</v>
      </c>
      <c r="J48" s="15"/>
      <c r="L48" s="16"/>
      <c r="M48" s="17"/>
      <c r="N48" s="17"/>
      <c r="O48" s="4"/>
      <c r="P48" s="4"/>
      <c r="Q48" s="4"/>
      <c r="R48" s="4"/>
      <c r="S48" s="4"/>
    </row>
    <row r="49" spans="2:19" ht="20.100000000000001" customHeight="1" x14ac:dyDescent="0.2">
      <c r="B49" s="66" t="s">
        <v>72</v>
      </c>
      <c r="C49" s="67">
        <v>2870</v>
      </c>
      <c r="D49" s="67">
        <v>254125</v>
      </c>
      <c r="E49" s="67">
        <v>3441</v>
      </c>
      <c r="F49" s="68">
        <v>5274</v>
      </c>
      <c r="G49" s="69">
        <v>477713</v>
      </c>
      <c r="H49" s="69">
        <v>6418</v>
      </c>
      <c r="I49" s="70">
        <f>+(Tabla6[[#This Row],[TONELADAS]]-Tabla6[[#This Row],[TONS]])/Tabla6[[#This Row],[TONS]]</f>
        <v>0.86515547805870385</v>
      </c>
      <c r="J49" s="19"/>
      <c r="L49" s="13"/>
      <c r="M49" s="20"/>
      <c r="N49" s="20"/>
      <c r="O49" s="20"/>
      <c r="P49" s="3"/>
      <c r="Q49" s="3"/>
      <c r="R49" s="3"/>
      <c r="S49" s="3"/>
    </row>
    <row r="50" spans="2:19" ht="20.100000000000001" customHeight="1" x14ac:dyDescent="0.2">
      <c r="B50" s="66" t="s">
        <v>147</v>
      </c>
      <c r="C50" s="67">
        <v>0</v>
      </c>
      <c r="D50" s="67">
        <v>0</v>
      </c>
      <c r="E50" s="67">
        <v>0</v>
      </c>
      <c r="F50" s="68">
        <v>21</v>
      </c>
      <c r="G50" s="69">
        <v>2205</v>
      </c>
      <c r="H50" s="69">
        <v>22</v>
      </c>
      <c r="I50" s="70" t="s">
        <v>27</v>
      </c>
      <c r="J50" s="19"/>
      <c r="L50" s="13"/>
      <c r="M50" s="20"/>
      <c r="N50" s="20"/>
      <c r="O50" s="20"/>
      <c r="P50" s="3"/>
      <c r="Q50" s="3"/>
      <c r="R50" s="3"/>
      <c r="S50" s="3"/>
    </row>
    <row r="51" spans="2:19" ht="20.100000000000001" customHeight="1" x14ac:dyDescent="0.2">
      <c r="B51" s="66" t="s">
        <v>73</v>
      </c>
      <c r="C51" s="67">
        <v>21</v>
      </c>
      <c r="D51" s="67">
        <v>2205</v>
      </c>
      <c r="E51" s="67">
        <v>22</v>
      </c>
      <c r="F51" s="68">
        <v>42</v>
      </c>
      <c r="G51" s="69">
        <v>4410</v>
      </c>
      <c r="H51" s="69">
        <v>45</v>
      </c>
      <c r="I51" s="70">
        <f>+(Tabla6[[#This Row],[TONELADAS]]-Tabla6[[#This Row],[TONS]])/Tabla6[[#This Row],[TONS]]</f>
        <v>1.0454545454545454</v>
      </c>
      <c r="J51" s="19"/>
      <c r="L51" s="13"/>
      <c r="M51" s="20"/>
      <c r="N51" s="20"/>
      <c r="O51" s="20"/>
      <c r="P51" s="3"/>
      <c r="S51" s="18"/>
    </row>
    <row r="52" spans="2:19" ht="20.100000000000001" customHeight="1" x14ac:dyDescent="0.2">
      <c r="B52" s="66" t="s">
        <v>74</v>
      </c>
      <c r="C52" s="67">
        <v>42</v>
      </c>
      <c r="D52" s="67">
        <v>4704</v>
      </c>
      <c r="E52" s="67">
        <v>48</v>
      </c>
      <c r="F52" s="68">
        <v>210</v>
      </c>
      <c r="G52" s="69">
        <v>24553</v>
      </c>
      <c r="H52" s="69">
        <v>262</v>
      </c>
      <c r="I52" s="70">
        <f>+(Tabla6[[#This Row],[TONELADAS]]-Tabla6[[#This Row],[TONS]])/Tabla6[[#This Row],[TONS]]</f>
        <v>4.458333333333333</v>
      </c>
      <c r="J52" s="19"/>
      <c r="L52" s="13"/>
      <c r="M52" s="20"/>
      <c r="N52" s="20"/>
      <c r="O52" s="20"/>
      <c r="P52" s="3"/>
      <c r="S52" s="18"/>
    </row>
    <row r="53" spans="2:19" ht="20.100000000000001" customHeight="1" x14ac:dyDescent="0.2">
      <c r="B53" s="66" t="s">
        <v>148</v>
      </c>
      <c r="C53" s="67">
        <v>105</v>
      </c>
      <c r="D53" s="67">
        <v>5880</v>
      </c>
      <c r="E53" s="67">
        <v>112</v>
      </c>
      <c r="F53" s="68">
        <v>252</v>
      </c>
      <c r="G53" s="69">
        <v>14112</v>
      </c>
      <c r="H53" s="69">
        <v>268</v>
      </c>
      <c r="I53" s="70">
        <f>+(Tabla6[[#This Row],[TONELADAS]]-Tabla6[[#This Row],[TONS]])/Tabla6[[#This Row],[TONS]]</f>
        <v>1.3928571428571428</v>
      </c>
      <c r="J53" s="19"/>
      <c r="L53" s="13"/>
      <c r="M53" s="20"/>
      <c r="N53" s="20"/>
      <c r="O53" s="20"/>
      <c r="P53" s="3"/>
      <c r="S53" s="18"/>
    </row>
    <row r="54" spans="2:19" ht="20.100000000000001" customHeight="1" x14ac:dyDescent="0.2">
      <c r="B54" s="66" t="s">
        <v>75</v>
      </c>
      <c r="C54" s="67">
        <v>144</v>
      </c>
      <c r="D54" s="67">
        <v>8640</v>
      </c>
      <c r="E54" s="67">
        <v>217</v>
      </c>
      <c r="F54" s="68">
        <v>0</v>
      </c>
      <c r="G54" s="69">
        <v>0</v>
      </c>
      <c r="H54" s="69">
        <v>0</v>
      </c>
      <c r="I54" s="70">
        <f>+(Tabla6[[#This Row],[TONELADAS]]-Tabla6[[#This Row],[TONS]])/Tabla6[[#This Row],[TONS]]</f>
        <v>-1</v>
      </c>
      <c r="J54" s="11"/>
      <c r="L54" s="13"/>
      <c r="M54" s="13"/>
      <c r="N54" s="13"/>
      <c r="O54" s="13"/>
      <c r="P54" s="13"/>
      <c r="Q54" s="13"/>
      <c r="R54" s="13"/>
      <c r="S54" s="14"/>
    </row>
    <row r="55" spans="2:19" ht="20.100000000000001" customHeight="1" x14ac:dyDescent="0.2">
      <c r="B55" s="66" t="s">
        <v>149</v>
      </c>
      <c r="C55" s="67">
        <v>40</v>
      </c>
      <c r="D55" s="67">
        <v>4800</v>
      </c>
      <c r="E55" s="67">
        <v>55</v>
      </c>
      <c r="F55" s="68">
        <v>0</v>
      </c>
      <c r="G55" s="69">
        <v>0</v>
      </c>
      <c r="H55" s="69">
        <v>0</v>
      </c>
      <c r="I55" s="70">
        <f>+(Tabla6[[#This Row],[TONELADAS]]-Tabla6[[#This Row],[TONS]])/Tabla6[[#This Row],[TONS]]</f>
        <v>-1</v>
      </c>
      <c r="J55" s="11"/>
      <c r="L55" s="13"/>
      <c r="M55" s="13"/>
      <c r="N55" s="13"/>
      <c r="O55" s="13"/>
      <c r="P55" s="13"/>
      <c r="Q55" s="13"/>
      <c r="R55" s="13"/>
      <c r="S55" s="14"/>
    </row>
    <row r="56" spans="2:19" ht="20.100000000000001" customHeight="1" x14ac:dyDescent="0.2">
      <c r="B56" s="66" t="s">
        <v>150</v>
      </c>
      <c r="C56" s="67">
        <v>5581</v>
      </c>
      <c r="D56" s="67">
        <v>460939</v>
      </c>
      <c r="E56" s="67">
        <v>6178</v>
      </c>
      <c r="F56" s="68">
        <v>12679</v>
      </c>
      <c r="G56" s="69">
        <v>1095870</v>
      </c>
      <c r="H56" s="69">
        <v>13727</v>
      </c>
      <c r="I56" s="70">
        <f>+(Tabla6[[#This Row],[TONELADAS]]-Tabla6[[#This Row],[TONS]])/Tabla6[[#This Row],[TONS]]</f>
        <v>1.2219164778245386</v>
      </c>
      <c r="J56" s="11"/>
      <c r="L56" s="13"/>
      <c r="M56" s="13"/>
      <c r="N56" s="13"/>
      <c r="O56" s="13"/>
      <c r="P56" s="13"/>
      <c r="Q56" s="13"/>
      <c r="R56" s="13"/>
      <c r="S56" s="14"/>
    </row>
    <row r="57" spans="2:19" ht="20.100000000000001" customHeight="1" x14ac:dyDescent="0.2">
      <c r="B57" s="66" t="s">
        <v>76</v>
      </c>
      <c r="C57" s="67">
        <v>66</v>
      </c>
      <c r="D57" s="67">
        <v>66</v>
      </c>
      <c r="E57" s="67">
        <v>84</v>
      </c>
      <c r="F57" s="68">
        <v>0</v>
      </c>
      <c r="G57" s="69">
        <v>0</v>
      </c>
      <c r="H57" s="69">
        <v>0</v>
      </c>
      <c r="I57" s="70">
        <f>+(Tabla6[[#This Row],[TONELADAS]]-Tabla6[[#This Row],[TONS]])/Tabla6[[#This Row],[TONS]]</f>
        <v>-1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151</v>
      </c>
      <c r="C58" s="67">
        <v>21</v>
      </c>
      <c r="D58" s="67">
        <v>2205</v>
      </c>
      <c r="E58" s="67">
        <v>22</v>
      </c>
      <c r="F58" s="68">
        <v>0</v>
      </c>
      <c r="G58" s="69">
        <v>0</v>
      </c>
      <c r="H58" s="69">
        <v>0</v>
      </c>
      <c r="I58" s="70">
        <f>+(Tabla6[[#This Row],[TONELADAS]]-Tabla6[[#This Row],[TONS]])/Tabla6[[#This Row],[TONS]]</f>
        <v>-1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51</v>
      </c>
      <c r="C59" s="67">
        <v>0</v>
      </c>
      <c r="D59" s="67">
        <v>0</v>
      </c>
      <c r="E59" s="67">
        <v>0</v>
      </c>
      <c r="F59" s="68">
        <v>0</v>
      </c>
      <c r="G59" s="69">
        <v>1418</v>
      </c>
      <c r="H59" s="69">
        <v>23</v>
      </c>
      <c r="I59" s="70" t="s">
        <v>27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77</v>
      </c>
      <c r="C60" s="67">
        <v>5277</v>
      </c>
      <c r="D60" s="67">
        <v>342450</v>
      </c>
      <c r="E60" s="67">
        <v>6185</v>
      </c>
      <c r="F60" s="68">
        <v>3994</v>
      </c>
      <c r="G60" s="69">
        <v>278880</v>
      </c>
      <c r="H60" s="69">
        <v>4916</v>
      </c>
      <c r="I60" s="70">
        <f>+(Tabla6[[#This Row],[TONELADAS]]-Tabla6[[#This Row],[TONS]])/Tabla6[[#This Row],[TONS]]</f>
        <v>-0.20517380759902992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44" t="s">
        <v>19</v>
      </c>
      <c r="C61" s="45">
        <f t="shared" ref="C61:H61" si="1">SUM(C31:C60)</f>
        <v>20662</v>
      </c>
      <c r="D61" s="45">
        <f t="shared" si="1"/>
        <v>1353453</v>
      </c>
      <c r="E61" s="45">
        <f t="shared" si="1"/>
        <v>24658</v>
      </c>
      <c r="F61" s="46">
        <f t="shared" si="1"/>
        <v>35397</v>
      </c>
      <c r="G61" s="47">
        <f t="shared" si="1"/>
        <v>2692547</v>
      </c>
      <c r="H61" s="47">
        <f t="shared" si="1"/>
        <v>43429</v>
      </c>
      <c r="I61" s="80">
        <f>+(H61-E61)/E61</f>
        <v>0.76125395409197827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48"/>
      <c r="C62" s="49"/>
      <c r="D62" s="49"/>
      <c r="E62" s="49"/>
      <c r="F62" s="50"/>
      <c r="G62" s="91" t="s">
        <v>16</v>
      </c>
      <c r="H62" s="91"/>
      <c r="I62" s="51">
        <f>+(F61-C61)/C61</f>
        <v>0.71314490368792949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J64" s="12"/>
      <c r="L64" s="13"/>
      <c r="M64" s="4"/>
      <c r="N64" s="4"/>
      <c r="O64" s="4"/>
      <c r="P64" s="4"/>
      <c r="Q64" s="4"/>
      <c r="R64" s="4"/>
      <c r="S64" s="4"/>
    </row>
    <row r="65" spans="10:19" ht="20.100000000000001" customHeight="1" x14ac:dyDescent="0.2">
      <c r="J65" s="12"/>
      <c r="L65" s="13"/>
      <c r="M65" s="4"/>
      <c r="N65" s="4"/>
      <c r="O65" s="4"/>
      <c r="P65" s="4"/>
      <c r="Q65" s="4"/>
      <c r="R65" s="4"/>
      <c r="S65" s="4"/>
    </row>
    <row r="66" spans="10:19" ht="20.100000000000001" customHeight="1" x14ac:dyDescent="0.2">
      <c r="J66" s="12"/>
      <c r="L66" s="13"/>
      <c r="M66" s="4"/>
      <c r="N66" s="4"/>
      <c r="O66" s="4"/>
      <c r="P66" s="4"/>
      <c r="Q66" s="4"/>
      <c r="R66" s="4"/>
      <c r="S66" s="4"/>
    </row>
    <row r="67" spans="10:19" ht="20.100000000000001" customHeight="1" x14ac:dyDescent="0.2">
      <c r="J67" s="12"/>
      <c r="L67" s="13"/>
      <c r="M67" s="4"/>
      <c r="N67" s="4"/>
      <c r="O67" s="4"/>
      <c r="P67" s="4"/>
      <c r="Q67" s="4"/>
      <c r="R67" s="4"/>
      <c r="S67" s="4"/>
    </row>
    <row r="68" spans="10:19" ht="20.100000000000001" customHeight="1" x14ac:dyDescent="0.2">
      <c r="J68" s="12"/>
      <c r="L68" s="13"/>
      <c r="M68" s="4"/>
      <c r="N68" s="4"/>
      <c r="O68" s="4"/>
      <c r="P68" s="4"/>
      <c r="Q68" s="4"/>
      <c r="R68" s="4"/>
      <c r="S68" s="4"/>
    </row>
    <row r="69" spans="10:19" ht="20.100000000000001" customHeight="1" x14ac:dyDescent="0.2">
      <c r="J69" s="12"/>
      <c r="L69" s="13"/>
      <c r="M69" s="4"/>
      <c r="N69" s="4"/>
      <c r="O69" s="4"/>
      <c r="P69" s="4"/>
      <c r="Q69" s="4"/>
      <c r="R69" s="4"/>
      <c r="S69" s="4"/>
    </row>
    <row r="70" spans="10:19" ht="20.100000000000001" customHeight="1" x14ac:dyDescent="0.2">
      <c r="J70" s="12"/>
      <c r="L70" s="13"/>
      <c r="M70" s="4"/>
      <c r="N70" s="4"/>
      <c r="O70" s="4"/>
      <c r="P70" s="4"/>
      <c r="Q70" s="4"/>
      <c r="R70" s="4"/>
      <c r="S70" s="4"/>
    </row>
    <row r="71" spans="10:19" ht="20.100000000000001" customHeight="1" x14ac:dyDescent="0.2">
      <c r="J71" s="12"/>
      <c r="L71" s="13"/>
      <c r="M71" s="4"/>
      <c r="N71" s="4"/>
      <c r="O71" s="4"/>
      <c r="P71" s="4"/>
      <c r="Q71" s="4"/>
      <c r="R71" s="4"/>
      <c r="S71" s="4"/>
    </row>
    <row r="72" spans="10:19" ht="20.100000000000001" customHeight="1" x14ac:dyDescent="0.2">
      <c r="J72" s="12"/>
      <c r="L72" s="13"/>
      <c r="M72" s="4"/>
      <c r="N72" s="4"/>
      <c r="O72" s="4"/>
      <c r="P72" s="4"/>
      <c r="Q72" s="4"/>
      <c r="R72" s="4"/>
      <c r="S72" s="4"/>
    </row>
    <row r="73" spans="10:19" ht="20.100000000000001" customHeight="1" x14ac:dyDescent="0.2">
      <c r="J73" s="12"/>
      <c r="L73" s="13"/>
      <c r="M73" s="4"/>
      <c r="N73" s="4"/>
      <c r="O73" s="4"/>
      <c r="P73" s="4"/>
      <c r="Q73" s="4"/>
      <c r="R73" s="4"/>
      <c r="S73" s="4"/>
    </row>
    <row r="74" spans="10:19" ht="20.100000000000001" customHeight="1" x14ac:dyDescent="0.2">
      <c r="J74" s="12"/>
      <c r="L74" s="13"/>
      <c r="M74" s="4"/>
      <c r="N74" s="4"/>
      <c r="O74" s="4"/>
      <c r="P74" s="4"/>
      <c r="Q74" s="4"/>
      <c r="R74" s="4"/>
      <c r="S74" s="4"/>
    </row>
    <row r="75" spans="10:19" ht="20.100000000000001" customHeight="1" x14ac:dyDescent="0.2">
      <c r="J75" s="12"/>
      <c r="L75" s="13"/>
      <c r="M75" s="4"/>
      <c r="N75" s="4"/>
      <c r="O75" s="4"/>
      <c r="P75" s="4"/>
      <c r="Q75" s="4"/>
      <c r="R75" s="4"/>
      <c r="S75" s="4"/>
    </row>
    <row r="76" spans="10:19" ht="20.100000000000001" customHeight="1" x14ac:dyDescent="0.2">
      <c r="J76" s="12"/>
      <c r="L76" s="13"/>
      <c r="M76" s="4"/>
      <c r="N76" s="4"/>
      <c r="O76" s="4"/>
      <c r="P76" s="4"/>
      <c r="Q76" s="4"/>
      <c r="R76" s="4"/>
      <c r="S76" s="4"/>
    </row>
    <row r="77" spans="10:19" ht="20.100000000000001" customHeight="1" x14ac:dyDescent="0.2">
      <c r="J77" s="12"/>
      <c r="L77" s="13"/>
      <c r="M77" s="4"/>
      <c r="N77" s="4"/>
      <c r="O77" s="4"/>
      <c r="P77" s="4"/>
      <c r="Q77" s="4"/>
      <c r="R77" s="4"/>
      <c r="S77" s="4"/>
    </row>
    <row r="78" spans="10:19" ht="20.100000000000001" customHeight="1" x14ac:dyDescent="0.2">
      <c r="J78" s="12"/>
      <c r="L78" s="13"/>
      <c r="M78" s="4"/>
      <c r="N78" s="4"/>
      <c r="O78" s="4"/>
      <c r="P78" s="4"/>
      <c r="Q78" s="4"/>
      <c r="R78" s="4"/>
      <c r="S78" s="4"/>
    </row>
    <row r="79" spans="10:19" ht="20.100000000000001" customHeight="1" x14ac:dyDescent="0.2">
      <c r="J79" s="12"/>
      <c r="L79" s="13"/>
      <c r="M79" s="4"/>
      <c r="N79" s="4"/>
      <c r="O79" s="4"/>
      <c r="P79" s="4"/>
      <c r="Q79" s="4"/>
      <c r="R79" s="4"/>
      <c r="S79" s="4"/>
    </row>
    <row r="80" spans="10:19" ht="20.100000000000001" customHeight="1" x14ac:dyDescent="0.2">
      <c r="J80" s="12"/>
      <c r="L80" s="13"/>
      <c r="M80" s="4"/>
      <c r="N80" s="4"/>
      <c r="O80" s="4"/>
      <c r="P80" s="4"/>
      <c r="Q80" s="4"/>
      <c r="R80" s="4"/>
      <c r="S80" s="4"/>
    </row>
    <row r="81" spans="10:19" ht="20.100000000000001" customHeight="1" x14ac:dyDescent="0.2">
      <c r="J81" s="12"/>
      <c r="L81" s="13"/>
      <c r="M81" s="4"/>
      <c r="N81" s="4"/>
      <c r="O81" s="4"/>
      <c r="P81" s="4"/>
      <c r="Q81" s="4"/>
      <c r="R81" s="4"/>
      <c r="S81" s="4"/>
    </row>
    <row r="82" spans="10:19" ht="20.100000000000001" customHeight="1" x14ac:dyDescent="0.2">
      <c r="J82" s="12"/>
      <c r="L82" s="13"/>
      <c r="M82" s="4"/>
      <c r="N82" s="4"/>
      <c r="O82" s="4"/>
      <c r="P82" s="4"/>
      <c r="Q82" s="4"/>
      <c r="R82" s="4"/>
      <c r="S82" s="4"/>
    </row>
    <row r="83" spans="10:19" ht="20.100000000000001" customHeight="1" x14ac:dyDescent="0.2">
      <c r="J83" s="12"/>
      <c r="L83" s="13"/>
      <c r="M83" s="4"/>
      <c r="N83" s="4"/>
      <c r="O83" s="4"/>
      <c r="P83" s="4"/>
      <c r="Q83" s="4"/>
      <c r="R83" s="4"/>
      <c r="S83" s="4"/>
    </row>
    <row r="84" spans="10:19" ht="20.100000000000001" customHeight="1" x14ac:dyDescent="0.2">
      <c r="J84" s="12"/>
      <c r="L84" s="13"/>
      <c r="M84" s="4"/>
      <c r="N84" s="4"/>
      <c r="O84" s="4"/>
      <c r="P84" s="4"/>
      <c r="Q84" s="4"/>
      <c r="R84" s="4"/>
      <c r="S84" s="4"/>
    </row>
    <row r="85" spans="10:19" ht="20.100000000000001" customHeight="1" x14ac:dyDescent="0.2">
      <c r="J85" s="12"/>
      <c r="L85" s="13"/>
      <c r="M85" s="4"/>
      <c r="N85" s="4"/>
      <c r="O85" s="4"/>
      <c r="P85" s="4"/>
      <c r="Q85" s="4"/>
      <c r="R85" s="4"/>
      <c r="S85" s="4"/>
    </row>
    <row r="86" spans="10:19" ht="20.100000000000001" customHeight="1" x14ac:dyDescent="0.2">
      <c r="J86" s="12"/>
      <c r="L86" s="13"/>
      <c r="M86" s="4"/>
      <c r="N86" s="4"/>
      <c r="O86" s="4"/>
      <c r="P86" s="4"/>
      <c r="Q86" s="4"/>
      <c r="R86" s="4"/>
      <c r="S86" s="4"/>
    </row>
    <row r="87" spans="10:19" ht="20.100000000000001" customHeight="1" x14ac:dyDescent="0.2">
      <c r="J87" s="12"/>
      <c r="L87" s="13"/>
      <c r="M87" s="4"/>
      <c r="N87" s="4"/>
      <c r="O87" s="4"/>
      <c r="P87" s="4"/>
      <c r="Q87" s="4"/>
      <c r="R87" s="4"/>
      <c r="S87" s="4"/>
    </row>
    <row r="88" spans="10:19" ht="20.100000000000001" customHeight="1" x14ac:dyDescent="0.2">
      <c r="J88" s="12"/>
      <c r="L88" s="13"/>
      <c r="M88" s="4"/>
      <c r="N88" s="4"/>
      <c r="O88" s="4"/>
      <c r="P88" s="4"/>
      <c r="Q88" s="4"/>
      <c r="R88" s="4"/>
      <c r="S88" s="4"/>
    </row>
    <row r="89" spans="10:19" ht="20.100000000000001" customHeight="1" x14ac:dyDescent="0.2">
      <c r="J89" s="12"/>
      <c r="L89" s="13"/>
      <c r="M89" s="4"/>
      <c r="N89" s="4"/>
      <c r="O89" s="4"/>
      <c r="P89" s="4"/>
      <c r="Q89" s="4"/>
      <c r="R89" s="4"/>
      <c r="S89" s="4"/>
    </row>
    <row r="90" spans="10:19" ht="20.100000000000001" customHeight="1" x14ac:dyDescent="0.2">
      <c r="J90" s="12"/>
      <c r="L90" s="13"/>
      <c r="M90" s="4"/>
      <c r="N90" s="4"/>
      <c r="O90" s="4"/>
      <c r="P90" s="4"/>
      <c r="Q90" s="4"/>
      <c r="R90" s="4"/>
      <c r="S90" s="4"/>
    </row>
    <row r="91" spans="10:19" ht="20.100000000000001" customHeight="1" x14ac:dyDescent="0.2">
      <c r="J91" s="12"/>
      <c r="L91" s="13"/>
      <c r="M91" s="4"/>
      <c r="N91" s="4"/>
      <c r="O91" s="4"/>
      <c r="P91" s="4"/>
      <c r="Q91" s="4"/>
      <c r="R91" s="4"/>
      <c r="S91" s="4"/>
    </row>
    <row r="92" spans="10:19" ht="20.100000000000001" customHeight="1" x14ac:dyDescent="0.2">
      <c r="J92" s="12"/>
      <c r="L92" s="13"/>
      <c r="M92" s="4"/>
      <c r="N92" s="4"/>
      <c r="O92" s="4"/>
      <c r="P92" s="4"/>
      <c r="Q92" s="4"/>
      <c r="R92" s="4"/>
      <c r="S92" s="4"/>
    </row>
    <row r="93" spans="10:19" ht="20.100000000000001" customHeight="1" x14ac:dyDescent="0.2">
      <c r="J93" s="12"/>
      <c r="L93" s="13"/>
      <c r="M93" s="4"/>
      <c r="N93" s="4"/>
      <c r="O93" s="4"/>
      <c r="P93" s="4"/>
      <c r="Q93" s="4"/>
      <c r="R93" s="4"/>
      <c r="S93" s="4"/>
    </row>
    <row r="94" spans="10:19" ht="20.100000000000001" customHeight="1" x14ac:dyDescent="0.2">
      <c r="J94" s="12"/>
      <c r="L94" s="13"/>
      <c r="M94" s="4"/>
      <c r="N94" s="4"/>
      <c r="O94" s="4"/>
      <c r="P94" s="4"/>
      <c r="Q94" s="4"/>
      <c r="R94" s="4"/>
      <c r="S94" s="4"/>
    </row>
    <row r="95" spans="10:19" ht="20.100000000000001" customHeight="1" x14ac:dyDescent="0.2">
      <c r="J95" s="12"/>
      <c r="L95" s="13"/>
      <c r="M95" s="4"/>
      <c r="N95" s="4"/>
      <c r="O95" s="4"/>
      <c r="P95" s="4"/>
      <c r="Q95" s="4"/>
      <c r="R95" s="4"/>
      <c r="S95" s="4"/>
    </row>
    <row r="96" spans="10:19" ht="20.100000000000001" customHeight="1" x14ac:dyDescent="0.2">
      <c r="J96" s="12"/>
      <c r="L96" s="13"/>
      <c r="M96" s="4"/>
      <c r="N96" s="4"/>
      <c r="O96" s="4"/>
      <c r="P96" s="4"/>
      <c r="Q96" s="4"/>
      <c r="R96" s="4"/>
      <c r="S96" s="4"/>
    </row>
    <row r="97" spans="10:19" ht="20.100000000000001" customHeight="1" x14ac:dyDescent="0.2">
      <c r="J97" s="12"/>
      <c r="L97" s="13"/>
      <c r="M97" s="4"/>
      <c r="N97" s="4"/>
      <c r="O97" s="4"/>
      <c r="P97" s="4"/>
      <c r="Q97" s="4"/>
      <c r="R97" s="4"/>
      <c r="S97" s="4"/>
    </row>
    <row r="98" spans="10:19" ht="20.100000000000001" customHeight="1" x14ac:dyDescent="0.2">
      <c r="J98" s="12"/>
      <c r="L98" s="13"/>
      <c r="M98" s="4"/>
      <c r="N98" s="4"/>
      <c r="O98" s="4"/>
      <c r="P98" s="4"/>
      <c r="Q98" s="4"/>
      <c r="R98" s="4"/>
      <c r="S98" s="4"/>
    </row>
    <row r="99" spans="10:19" ht="20.100000000000001" customHeight="1" x14ac:dyDescent="0.2">
      <c r="J99" s="12"/>
      <c r="L99" s="13"/>
      <c r="M99" s="4"/>
      <c r="N99" s="4"/>
      <c r="O99" s="4"/>
      <c r="P99" s="4"/>
      <c r="Q99" s="4"/>
      <c r="R99" s="4"/>
      <c r="S99" s="4"/>
    </row>
    <row r="100" spans="10:19" ht="20.100000000000001" customHeight="1" x14ac:dyDescent="0.2">
      <c r="J100" s="12"/>
      <c r="L100" s="13"/>
      <c r="M100" s="4"/>
      <c r="N100" s="4"/>
      <c r="O100" s="4"/>
      <c r="P100" s="4"/>
      <c r="Q100" s="4"/>
      <c r="R100" s="4"/>
      <c r="S100" s="4"/>
    </row>
    <row r="101" spans="10:19" ht="20.100000000000001" customHeight="1" x14ac:dyDescent="0.2">
      <c r="J101" s="12"/>
      <c r="L101" s="13"/>
      <c r="M101" s="4"/>
      <c r="N101" s="4"/>
      <c r="O101" s="4"/>
      <c r="P101" s="4"/>
      <c r="Q101" s="4"/>
      <c r="R101" s="4"/>
      <c r="S101" s="4"/>
    </row>
    <row r="102" spans="10:19" ht="20.100000000000001" customHeight="1" x14ac:dyDescent="0.2">
      <c r="J102" s="12"/>
      <c r="L102" s="13"/>
      <c r="M102" s="4"/>
      <c r="N102" s="4"/>
      <c r="O102" s="4"/>
      <c r="P102" s="4"/>
      <c r="Q102" s="4"/>
      <c r="R102" s="4"/>
      <c r="S102" s="4"/>
    </row>
    <row r="103" spans="10:19" ht="20.100000000000001" customHeight="1" x14ac:dyDescent="0.2">
      <c r="J103" s="12"/>
      <c r="L103" s="13"/>
      <c r="M103" s="4"/>
      <c r="N103" s="4"/>
      <c r="O103" s="4"/>
      <c r="P103" s="4"/>
      <c r="Q103" s="4"/>
      <c r="R103" s="4"/>
      <c r="S103" s="4"/>
    </row>
    <row r="104" spans="10:19" ht="20.100000000000001" customHeight="1" x14ac:dyDescent="0.2">
      <c r="J104" s="12"/>
      <c r="L104" s="13"/>
      <c r="M104" s="4"/>
      <c r="N104" s="4"/>
      <c r="O104" s="4"/>
      <c r="P104" s="4"/>
      <c r="Q104" s="4"/>
      <c r="R104" s="4"/>
      <c r="S104" s="4"/>
    </row>
    <row r="105" spans="10:19" ht="20.100000000000001" customHeight="1" x14ac:dyDescent="0.2">
      <c r="J105" s="12"/>
      <c r="L105" s="13"/>
      <c r="M105" s="4"/>
      <c r="N105" s="4"/>
      <c r="O105" s="4"/>
      <c r="P105" s="4"/>
      <c r="Q105" s="4"/>
      <c r="R105" s="4"/>
      <c r="S105" s="4"/>
    </row>
    <row r="106" spans="10:19" ht="20.100000000000001" customHeight="1" x14ac:dyDescent="0.2">
      <c r="J106" s="12"/>
      <c r="L106" s="13"/>
      <c r="M106" s="4"/>
      <c r="N106" s="4"/>
      <c r="O106" s="4"/>
      <c r="P106" s="4"/>
      <c r="Q106" s="4"/>
      <c r="R106" s="4"/>
      <c r="S106" s="4"/>
    </row>
    <row r="107" spans="10:19" ht="20.100000000000001" customHeight="1" x14ac:dyDescent="0.2">
      <c r="J107" s="12"/>
      <c r="L107" s="13"/>
      <c r="M107" s="4"/>
      <c r="N107" s="4"/>
      <c r="O107" s="4"/>
      <c r="P107" s="4"/>
      <c r="Q107" s="4"/>
      <c r="R107" s="4"/>
      <c r="S107" s="4"/>
    </row>
    <row r="108" spans="10:19" ht="20.100000000000001" customHeight="1" x14ac:dyDescent="0.2">
      <c r="J108" s="12"/>
      <c r="L108" s="13"/>
      <c r="M108" s="4"/>
      <c r="N108" s="4"/>
      <c r="O108" s="4"/>
      <c r="P108" s="4"/>
      <c r="Q108" s="4"/>
      <c r="R108" s="4"/>
      <c r="S108" s="4"/>
    </row>
    <row r="109" spans="10:19" ht="20.100000000000001" customHeight="1" x14ac:dyDescent="0.2">
      <c r="J109" s="12"/>
      <c r="L109" s="13"/>
      <c r="M109" s="4"/>
      <c r="N109" s="4"/>
      <c r="O109" s="4"/>
      <c r="P109" s="4"/>
      <c r="Q109" s="4"/>
      <c r="R109" s="4"/>
      <c r="S109" s="4"/>
    </row>
    <row r="110" spans="10:19" ht="20.100000000000001" customHeight="1" x14ac:dyDescent="0.2">
      <c r="J110" s="12"/>
      <c r="L110" s="13"/>
      <c r="M110" s="4"/>
      <c r="N110" s="4"/>
      <c r="O110" s="4"/>
      <c r="P110" s="4"/>
      <c r="Q110" s="4"/>
      <c r="R110" s="4"/>
      <c r="S110" s="4"/>
    </row>
    <row r="111" spans="10:19" ht="20.100000000000001" customHeight="1" x14ac:dyDescent="0.2">
      <c r="J111" s="12"/>
      <c r="L111" s="13"/>
      <c r="M111" s="4"/>
      <c r="N111" s="4"/>
      <c r="O111" s="4"/>
      <c r="P111" s="4"/>
      <c r="Q111" s="4"/>
      <c r="R111" s="4"/>
      <c r="S111" s="4"/>
    </row>
    <row r="112" spans="10:19" ht="20.100000000000001" customHeight="1" x14ac:dyDescent="0.2">
      <c r="J112" s="12"/>
      <c r="L112" s="13"/>
      <c r="M112" s="4"/>
      <c r="N112" s="4"/>
      <c r="O112" s="4"/>
      <c r="P112" s="4"/>
      <c r="Q112" s="4"/>
      <c r="R112" s="4"/>
      <c r="S112" s="4"/>
    </row>
    <row r="113" spans="10:19" ht="20.100000000000001" customHeight="1" x14ac:dyDescent="0.2">
      <c r="J113" s="12"/>
      <c r="L113" s="13"/>
      <c r="M113" s="4"/>
      <c r="N113" s="4"/>
      <c r="O113" s="4"/>
      <c r="P113" s="4"/>
      <c r="Q113" s="4"/>
      <c r="R113" s="4"/>
      <c r="S113" s="4"/>
    </row>
    <row r="114" spans="10:19" ht="20.100000000000001" customHeight="1" x14ac:dyDescent="0.2"/>
    <row r="115" spans="10:19" ht="16.5" customHeight="1" x14ac:dyDescent="0.2"/>
  </sheetData>
  <mergeCells count="4">
    <mergeCell ref="G27:H27"/>
    <mergeCell ref="G62:H62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4:I21 I32 I35:I59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64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2" t="s">
        <v>79</v>
      </c>
      <c r="C10" s="92"/>
      <c r="D10" s="92"/>
      <c r="E10" s="92"/>
      <c r="F10" s="92"/>
      <c r="G10" s="92"/>
      <c r="H10" s="92"/>
      <c r="I10" s="92"/>
      <c r="J10" s="92"/>
    </row>
    <row r="11" spans="2:10" s="1" customFormat="1" ht="12.75" x14ac:dyDescent="0.2">
      <c r="B11" s="9"/>
      <c r="C11" s="9"/>
      <c r="D11" s="9"/>
      <c r="E11" s="9"/>
      <c r="G11" s="93" t="str">
        <f>+CONCATENATE(MID(Principal!C13,1,14)," de ambas temporadas")</f>
        <v>datos al 28/02 de ambas temporadas</v>
      </c>
      <c r="H11" s="93"/>
      <c r="I11" s="93"/>
      <c r="J11" s="93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2025</v>
      </c>
      <c r="G14" s="41"/>
      <c r="H14" s="41"/>
      <c r="I14" s="41"/>
      <c r="J14" s="62">
        <v>2026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61</v>
      </c>
      <c r="C16" s="66" t="s">
        <v>43</v>
      </c>
      <c r="D16" s="67">
        <v>180</v>
      </c>
      <c r="E16" s="67">
        <v>19380</v>
      </c>
      <c r="F16" s="67">
        <v>197</v>
      </c>
      <c r="G16" s="72">
        <v>243</v>
      </c>
      <c r="H16" s="73">
        <v>24565</v>
      </c>
      <c r="I16" s="73">
        <v>290</v>
      </c>
      <c r="J16" s="71">
        <f t="shared" ref="J16:J62" si="0">(+I16-F16)/F16</f>
        <v>0.4720812182741117</v>
      </c>
    </row>
    <row r="17" spans="2:10" s="22" customFormat="1" ht="20.100000000000001" customHeight="1" x14ac:dyDescent="0.2">
      <c r="B17" s="66" t="s">
        <v>62</v>
      </c>
      <c r="C17" s="66" t="s">
        <v>43</v>
      </c>
      <c r="D17" s="67">
        <v>0</v>
      </c>
      <c r="E17" s="67">
        <v>0</v>
      </c>
      <c r="F17" s="67">
        <v>0</v>
      </c>
      <c r="G17" s="68">
        <v>21</v>
      </c>
      <c r="H17" s="69">
        <v>1323</v>
      </c>
      <c r="I17" s="69">
        <v>27</v>
      </c>
      <c r="J17" s="71" t="s">
        <v>27</v>
      </c>
    </row>
    <row r="18" spans="2:10" s="22" customFormat="1" ht="20.100000000000001" customHeight="1" x14ac:dyDescent="0.2">
      <c r="B18" s="66" t="s">
        <v>62</v>
      </c>
      <c r="C18" s="66" t="s">
        <v>48</v>
      </c>
      <c r="D18" s="67">
        <v>2838</v>
      </c>
      <c r="E18" s="67">
        <v>4890</v>
      </c>
      <c r="F18" s="67">
        <v>3621</v>
      </c>
      <c r="G18" s="68">
        <v>3243</v>
      </c>
      <c r="H18" s="69">
        <v>23083</v>
      </c>
      <c r="I18" s="69">
        <v>4188</v>
      </c>
      <c r="J18" s="71">
        <f t="shared" si="0"/>
        <v>0.15658657829328915</v>
      </c>
    </row>
    <row r="19" spans="2:10" s="22" customFormat="1" ht="20.100000000000001" customHeight="1" x14ac:dyDescent="0.2">
      <c r="B19" s="66" t="s">
        <v>62</v>
      </c>
      <c r="C19" s="66" t="s">
        <v>44</v>
      </c>
      <c r="D19" s="67">
        <v>792</v>
      </c>
      <c r="E19" s="67">
        <v>47520</v>
      </c>
      <c r="F19" s="67">
        <v>1193</v>
      </c>
      <c r="G19" s="68">
        <v>2558</v>
      </c>
      <c r="H19" s="69">
        <v>153480</v>
      </c>
      <c r="I19" s="69">
        <v>3852</v>
      </c>
      <c r="J19" s="71">
        <f t="shared" si="0"/>
        <v>2.2288348700754401</v>
      </c>
    </row>
    <row r="20" spans="2:10" s="22" customFormat="1" ht="20.100000000000001" customHeight="1" x14ac:dyDescent="0.2">
      <c r="B20" s="66" t="s">
        <v>63</v>
      </c>
      <c r="C20" s="66" t="s">
        <v>138</v>
      </c>
      <c r="D20" s="67">
        <v>0</v>
      </c>
      <c r="E20" s="67">
        <v>0</v>
      </c>
      <c r="F20" s="67">
        <v>0</v>
      </c>
      <c r="G20" s="68">
        <v>336</v>
      </c>
      <c r="H20" s="69">
        <v>1343</v>
      </c>
      <c r="I20" s="69">
        <v>447</v>
      </c>
      <c r="J20" s="71" t="s">
        <v>27</v>
      </c>
    </row>
    <row r="21" spans="2:10" s="22" customFormat="1" ht="20.100000000000001" customHeight="1" x14ac:dyDescent="0.2">
      <c r="B21" s="66" t="s">
        <v>63</v>
      </c>
      <c r="C21" s="66" t="s">
        <v>43</v>
      </c>
      <c r="D21" s="67">
        <v>201</v>
      </c>
      <c r="E21" s="67">
        <v>12072</v>
      </c>
      <c r="F21" s="67">
        <v>237</v>
      </c>
      <c r="G21" s="68">
        <v>567</v>
      </c>
      <c r="H21" s="69">
        <v>34983</v>
      </c>
      <c r="I21" s="69">
        <v>696</v>
      </c>
      <c r="J21" s="71">
        <f t="shared" si="0"/>
        <v>1.9367088607594938</v>
      </c>
    </row>
    <row r="22" spans="2:10" s="22" customFormat="1" ht="20.100000000000001" customHeight="1" x14ac:dyDescent="0.2">
      <c r="B22" s="66" t="s">
        <v>64</v>
      </c>
      <c r="C22" s="66" t="s">
        <v>44</v>
      </c>
      <c r="D22" s="67">
        <v>72</v>
      </c>
      <c r="E22" s="67">
        <v>4320</v>
      </c>
      <c r="F22" s="67">
        <v>108</v>
      </c>
      <c r="G22" s="68">
        <v>68</v>
      </c>
      <c r="H22" s="69">
        <v>4080</v>
      </c>
      <c r="I22" s="69">
        <v>102</v>
      </c>
      <c r="J22" s="71">
        <f t="shared" si="0"/>
        <v>-5.5555555555555552E-2</v>
      </c>
    </row>
    <row r="23" spans="2:10" s="22" customFormat="1" ht="20.100000000000001" customHeight="1" x14ac:dyDescent="0.2">
      <c r="B23" s="66" t="s">
        <v>152</v>
      </c>
      <c r="C23" s="66" t="s">
        <v>46</v>
      </c>
      <c r="D23" s="67">
        <v>0</v>
      </c>
      <c r="E23" s="67">
        <v>0</v>
      </c>
      <c r="F23" s="67">
        <v>0</v>
      </c>
      <c r="G23" s="68">
        <v>0</v>
      </c>
      <c r="H23" s="69">
        <v>33676</v>
      </c>
      <c r="I23" s="69">
        <v>539</v>
      </c>
      <c r="J23" s="71" t="s">
        <v>27</v>
      </c>
    </row>
    <row r="24" spans="2:10" s="22" customFormat="1" ht="20.100000000000001" customHeight="1" x14ac:dyDescent="0.2">
      <c r="B24" s="66" t="s">
        <v>152</v>
      </c>
      <c r="C24" s="66" t="s">
        <v>136</v>
      </c>
      <c r="D24" s="67"/>
      <c r="E24" s="67"/>
      <c r="F24" s="67"/>
      <c r="G24" s="68">
        <v>80</v>
      </c>
      <c r="H24" s="69">
        <v>8000</v>
      </c>
      <c r="I24" s="69">
        <v>112</v>
      </c>
      <c r="J24" s="71" t="s">
        <v>27</v>
      </c>
    </row>
    <row r="25" spans="2:10" s="22" customFormat="1" ht="20.100000000000001" customHeight="1" x14ac:dyDescent="0.2">
      <c r="B25" s="66" t="s">
        <v>65</v>
      </c>
      <c r="C25" s="66" t="s">
        <v>45</v>
      </c>
      <c r="D25" s="67">
        <v>132</v>
      </c>
      <c r="E25" s="67">
        <v>132</v>
      </c>
      <c r="F25" s="67">
        <v>168</v>
      </c>
      <c r="G25" s="68">
        <v>0</v>
      </c>
      <c r="H25" s="69">
        <v>0</v>
      </c>
      <c r="I25" s="69">
        <v>0</v>
      </c>
      <c r="J25" s="71">
        <f t="shared" si="0"/>
        <v>-1</v>
      </c>
    </row>
    <row r="26" spans="2:10" s="22" customFormat="1" ht="20.100000000000001" customHeight="1" x14ac:dyDescent="0.2">
      <c r="B26" s="66" t="s">
        <v>142</v>
      </c>
      <c r="C26" s="66" t="s">
        <v>43</v>
      </c>
      <c r="D26" s="67">
        <v>21</v>
      </c>
      <c r="E26" s="67">
        <v>2205</v>
      </c>
      <c r="F26" s="67">
        <v>22</v>
      </c>
      <c r="G26" s="68">
        <v>0</v>
      </c>
      <c r="H26" s="69">
        <v>0</v>
      </c>
      <c r="I26" s="69">
        <v>0</v>
      </c>
      <c r="J26" s="71">
        <f t="shared" si="0"/>
        <v>-1</v>
      </c>
    </row>
    <row r="27" spans="2:10" s="22" customFormat="1" ht="20.100000000000001" customHeight="1" x14ac:dyDescent="0.2">
      <c r="B27" s="66" t="s">
        <v>143</v>
      </c>
      <c r="C27" s="66" t="s">
        <v>43</v>
      </c>
      <c r="D27" s="67">
        <v>42</v>
      </c>
      <c r="E27" s="67">
        <v>4410</v>
      </c>
      <c r="F27" s="67">
        <v>45</v>
      </c>
      <c r="G27" s="68">
        <v>0</v>
      </c>
      <c r="H27" s="69">
        <v>0</v>
      </c>
      <c r="I27" s="69">
        <v>0</v>
      </c>
      <c r="J27" s="71">
        <f t="shared" si="0"/>
        <v>-1</v>
      </c>
    </row>
    <row r="28" spans="2:10" s="22" customFormat="1" ht="20.100000000000001" customHeight="1" x14ac:dyDescent="0.2">
      <c r="B28" s="66" t="s">
        <v>66</v>
      </c>
      <c r="C28" s="66" t="s">
        <v>136</v>
      </c>
      <c r="D28" s="67">
        <v>0</v>
      </c>
      <c r="E28" s="67">
        <v>0</v>
      </c>
      <c r="F28" s="67">
        <v>0</v>
      </c>
      <c r="G28" s="68">
        <v>240</v>
      </c>
      <c r="H28" s="69">
        <v>24000</v>
      </c>
      <c r="I28" s="69">
        <v>264</v>
      </c>
      <c r="J28" s="71" t="s">
        <v>27</v>
      </c>
    </row>
    <row r="29" spans="2:10" s="22" customFormat="1" ht="20.100000000000001" customHeight="1" x14ac:dyDescent="0.2">
      <c r="B29" s="66" t="s">
        <v>66</v>
      </c>
      <c r="C29" s="66" t="s">
        <v>43</v>
      </c>
      <c r="D29" s="67">
        <v>141</v>
      </c>
      <c r="E29" s="67">
        <v>16605</v>
      </c>
      <c r="F29" s="67">
        <v>188</v>
      </c>
      <c r="G29" s="68">
        <v>182</v>
      </c>
      <c r="H29" s="69">
        <v>20266</v>
      </c>
      <c r="I29" s="69">
        <v>210</v>
      </c>
      <c r="J29" s="71">
        <f t="shared" si="0"/>
        <v>0.11702127659574468</v>
      </c>
    </row>
    <row r="30" spans="2:10" s="22" customFormat="1" ht="20.100000000000001" customHeight="1" x14ac:dyDescent="0.2">
      <c r="B30" s="66" t="s">
        <v>66</v>
      </c>
      <c r="C30" s="66" t="s">
        <v>47</v>
      </c>
      <c r="D30" s="67">
        <v>0</v>
      </c>
      <c r="E30" s="67">
        <v>0</v>
      </c>
      <c r="F30" s="67">
        <v>0</v>
      </c>
      <c r="G30" s="68">
        <v>0</v>
      </c>
      <c r="H30" s="69">
        <v>5718</v>
      </c>
      <c r="I30" s="69">
        <v>75</v>
      </c>
      <c r="J30" s="71" t="s">
        <v>27</v>
      </c>
    </row>
    <row r="31" spans="2:10" s="22" customFormat="1" ht="20.100000000000001" customHeight="1" x14ac:dyDescent="0.2">
      <c r="B31" s="66" t="s">
        <v>50</v>
      </c>
      <c r="C31" s="66" t="s">
        <v>47</v>
      </c>
      <c r="D31" s="67">
        <v>0</v>
      </c>
      <c r="E31" s="67">
        <v>0</v>
      </c>
      <c r="F31" s="67">
        <v>0</v>
      </c>
      <c r="G31" s="68">
        <v>0</v>
      </c>
      <c r="H31" s="69">
        <v>17641</v>
      </c>
      <c r="I31" s="69">
        <v>289</v>
      </c>
      <c r="J31" s="71" t="s">
        <v>27</v>
      </c>
    </row>
    <row r="32" spans="2:10" s="22" customFormat="1" ht="20.100000000000001" customHeight="1" x14ac:dyDescent="0.2">
      <c r="B32" s="66" t="s">
        <v>67</v>
      </c>
      <c r="C32" s="66" t="s">
        <v>46</v>
      </c>
      <c r="D32" s="67">
        <v>0</v>
      </c>
      <c r="E32" s="67">
        <v>0</v>
      </c>
      <c r="F32" s="67">
        <v>0</v>
      </c>
      <c r="G32" s="68">
        <v>0</v>
      </c>
      <c r="H32" s="69">
        <v>3479</v>
      </c>
      <c r="I32" s="69">
        <v>56</v>
      </c>
      <c r="J32" s="71" t="s">
        <v>27</v>
      </c>
    </row>
    <row r="33" spans="2:10" s="22" customFormat="1" ht="20.100000000000001" customHeight="1" x14ac:dyDescent="0.2">
      <c r="B33" s="66" t="s">
        <v>67</v>
      </c>
      <c r="C33" s="66" t="s">
        <v>43</v>
      </c>
      <c r="D33" s="67">
        <v>162</v>
      </c>
      <c r="E33" s="67">
        <v>8161</v>
      </c>
      <c r="F33" s="67">
        <v>199</v>
      </c>
      <c r="G33" s="68">
        <v>489</v>
      </c>
      <c r="H33" s="69">
        <v>36315</v>
      </c>
      <c r="I33" s="69">
        <v>618</v>
      </c>
      <c r="J33" s="71">
        <f t="shared" si="0"/>
        <v>2.1055276381909547</v>
      </c>
    </row>
    <row r="34" spans="2:10" s="22" customFormat="1" ht="20.100000000000001" customHeight="1" x14ac:dyDescent="0.2">
      <c r="B34" s="66" t="s">
        <v>68</v>
      </c>
      <c r="C34" s="66" t="s">
        <v>45</v>
      </c>
      <c r="D34" s="67">
        <v>0</v>
      </c>
      <c r="E34" s="67">
        <v>0</v>
      </c>
      <c r="F34" s="67">
        <v>0</v>
      </c>
      <c r="G34" s="68">
        <v>176</v>
      </c>
      <c r="H34" s="69">
        <v>176</v>
      </c>
      <c r="I34" s="69">
        <v>220</v>
      </c>
      <c r="J34" s="71" t="s">
        <v>27</v>
      </c>
    </row>
    <row r="35" spans="2:10" s="22" customFormat="1" ht="20.100000000000001" customHeight="1" x14ac:dyDescent="0.2">
      <c r="B35" s="66" t="s">
        <v>69</v>
      </c>
      <c r="C35" s="66" t="s">
        <v>136</v>
      </c>
      <c r="D35" s="67">
        <v>0</v>
      </c>
      <c r="E35" s="67">
        <v>0</v>
      </c>
      <c r="F35" s="67">
        <v>0</v>
      </c>
      <c r="G35" s="68">
        <v>20</v>
      </c>
      <c r="H35" s="69">
        <v>1251</v>
      </c>
      <c r="I35" s="69">
        <v>18</v>
      </c>
      <c r="J35" s="71" t="s">
        <v>27</v>
      </c>
    </row>
    <row r="36" spans="2:10" s="22" customFormat="1" ht="20.100000000000001" customHeight="1" x14ac:dyDescent="0.2">
      <c r="B36" s="66" t="s">
        <v>69</v>
      </c>
      <c r="C36" s="66" t="s">
        <v>43</v>
      </c>
      <c r="D36" s="67">
        <v>186</v>
      </c>
      <c r="E36" s="67">
        <v>20577</v>
      </c>
      <c r="F36" s="67">
        <v>219</v>
      </c>
      <c r="G36" s="68">
        <v>438</v>
      </c>
      <c r="H36" s="69">
        <v>47548</v>
      </c>
      <c r="I36" s="69">
        <v>485</v>
      </c>
      <c r="J36" s="71">
        <f t="shared" si="0"/>
        <v>1.2146118721461188</v>
      </c>
    </row>
    <row r="37" spans="2:10" s="22" customFormat="1" ht="20.100000000000001" customHeight="1" x14ac:dyDescent="0.2">
      <c r="B37" s="66" t="s">
        <v>70</v>
      </c>
      <c r="C37" s="66" t="s">
        <v>43</v>
      </c>
      <c r="D37" s="67">
        <v>807</v>
      </c>
      <c r="E37" s="67">
        <v>68709</v>
      </c>
      <c r="F37" s="67">
        <v>980</v>
      </c>
      <c r="G37" s="68">
        <v>3180</v>
      </c>
      <c r="H37" s="69">
        <v>277061</v>
      </c>
      <c r="I37" s="69">
        <v>3938</v>
      </c>
      <c r="J37" s="71">
        <f t="shared" si="0"/>
        <v>3.0183673469387755</v>
      </c>
    </row>
    <row r="38" spans="2:10" s="22" customFormat="1" ht="20.100000000000001" customHeight="1" x14ac:dyDescent="0.2">
      <c r="B38" s="66" t="s">
        <v>144</v>
      </c>
      <c r="C38" s="66" t="s">
        <v>138</v>
      </c>
      <c r="D38" s="67">
        <v>189</v>
      </c>
      <c r="E38" s="67">
        <v>10584</v>
      </c>
      <c r="F38" s="67">
        <v>201</v>
      </c>
      <c r="G38" s="68">
        <v>0</v>
      </c>
      <c r="H38" s="69">
        <v>0</v>
      </c>
      <c r="I38" s="69">
        <v>0</v>
      </c>
      <c r="J38" s="71">
        <f t="shared" si="0"/>
        <v>-1</v>
      </c>
    </row>
    <row r="39" spans="2:10" s="22" customFormat="1" ht="20.100000000000001" customHeight="1" x14ac:dyDescent="0.2">
      <c r="B39" s="66" t="s">
        <v>71</v>
      </c>
      <c r="C39" s="66" t="s">
        <v>43</v>
      </c>
      <c r="D39" s="67">
        <v>144</v>
      </c>
      <c r="E39" s="67">
        <v>9255</v>
      </c>
      <c r="F39" s="67">
        <v>176</v>
      </c>
      <c r="G39" s="68">
        <v>412</v>
      </c>
      <c r="H39" s="69">
        <v>27938</v>
      </c>
      <c r="I39" s="69">
        <v>488</v>
      </c>
      <c r="J39" s="71">
        <f t="shared" si="0"/>
        <v>1.7727272727272727</v>
      </c>
    </row>
    <row r="40" spans="2:10" s="22" customFormat="1" ht="20.100000000000001" customHeight="1" x14ac:dyDescent="0.2">
      <c r="B40" s="66" t="s">
        <v>145</v>
      </c>
      <c r="C40" s="66" t="s">
        <v>138</v>
      </c>
      <c r="D40" s="67">
        <v>21</v>
      </c>
      <c r="E40" s="67">
        <v>1176</v>
      </c>
      <c r="F40" s="67">
        <v>22</v>
      </c>
      <c r="G40" s="68">
        <v>0</v>
      </c>
      <c r="H40" s="69">
        <v>0</v>
      </c>
      <c r="I40" s="69">
        <v>0</v>
      </c>
      <c r="J40" s="71">
        <f t="shared" si="0"/>
        <v>-1</v>
      </c>
    </row>
    <row r="41" spans="2:10" s="22" customFormat="1" ht="20.100000000000001" customHeight="1" x14ac:dyDescent="0.2">
      <c r="B41" s="66" t="s">
        <v>145</v>
      </c>
      <c r="C41" s="66" t="s">
        <v>43</v>
      </c>
      <c r="D41" s="67">
        <v>21</v>
      </c>
      <c r="E41" s="67">
        <v>1575</v>
      </c>
      <c r="F41" s="67">
        <v>20</v>
      </c>
      <c r="G41" s="68">
        <v>21</v>
      </c>
      <c r="H41" s="69">
        <v>1575</v>
      </c>
      <c r="I41" s="69">
        <v>20</v>
      </c>
      <c r="J41" s="71">
        <f t="shared" si="0"/>
        <v>0</v>
      </c>
    </row>
    <row r="42" spans="2:10" s="22" customFormat="1" ht="20.100000000000001" customHeight="1" x14ac:dyDescent="0.2">
      <c r="B42" s="66" t="s">
        <v>146</v>
      </c>
      <c r="C42" s="66" t="s">
        <v>43</v>
      </c>
      <c r="D42" s="67">
        <v>546</v>
      </c>
      <c r="E42" s="67">
        <v>35868</v>
      </c>
      <c r="F42" s="67">
        <v>698</v>
      </c>
      <c r="G42" s="68">
        <v>651</v>
      </c>
      <c r="H42" s="69">
        <v>45885</v>
      </c>
      <c r="I42" s="69">
        <v>815</v>
      </c>
      <c r="J42" s="71">
        <f t="shared" si="0"/>
        <v>0.16762177650429799</v>
      </c>
    </row>
    <row r="43" spans="2:10" s="22" customFormat="1" ht="20.100000000000001" customHeight="1" x14ac:dyDescent="0.2">
      <c r="B43" s="66" t="s">
        <v>72</v>
      </c>
      <c r="C43" s="66" t="s">
        <v>43</v>
      </c>
      <c r="D43" s="67">
        <v>2870</v>
      </c>
      <c r="E43" s="67">
        <v>254125</v>
      </c>
      <c r="F43" s="67">
        <v>3441</v>
      </c>
      <c r="G43" s="68">
        <v>5274</v>
      </c>
      <c r="H43" s="69">
        <v>477713</v>
      </c>
      <c r="I43" s="69">
        <v>6418</v>
      </c>
      <c r="J43" s="71">
        <f t="shared" si="0"/>
        <v>0.86515547805870385</v>
      </c>
    </row>
    <row r="44" spans="2:10" s="22" customFormat="1" ht="20.100000000000001" customHeight="1" x14ac:dyDescent="0.2">
      <c r="B44" s="66" t="s">
        <v>147</v>
      </c>
      <c r="C44" s="66" t="s">
        <v>43</v>
      </c>
      <c r="D44" s="67">
        <v>0</v>
      </c>
      <c r="E44" s="67">
        <v>0</v>
      </c>
      <c r="F44" s="67">
        <v>0</v>
      </c>
      <c r="G44" s="68">
        <v>21</v>
      </c>
      <c r="H44" s="69">
        <v>2205</v>
      </c>
      <c r="I44" s="69">
        <v>22</v>
      </c>
      <c r="J44" s="71" t="s">
        <v>27</v>
      </c>
    </row>
    <row r="45" spans="2:10" s="22" customFormat="1" ht="20.100000000000001" customHeight="1" x14ac:dyDescent="0.2">
      <c r="B45" s="66" t="s">
        <v>73</v>
      </c>
      <c r="C45" s="66" t="s">
        <v>43</v>
      </c>
      <c r="D45" s="67">
        <v>21</v>
      </c>
      <c r="E45" s="67">
        <v>2205</v>
      </c>
      <c r="F45" s="67">
        <v>22</v>
      </c>
      <c r="G45" s="68">
        <v>42</v>
      </c>
      <c r="H45" s="69">
        <v>4410</v>
      </c>
      <c r="I45" s="69">
        <v>45</v>
      </c>
      <c r="J45" s="71">
        <f t="shared" si="0"/>
        <v>1.0454545454545454</v>
      </c>
    </row>
    <row r="46" spans="2:10" s="22" customFormat="1" ht="20.100000000000001" customHeight="1" x14ac:dyDescent="0.2">
      <c r="B46" s="66" t="s">
        <v>74</v>
      </c>
      <c r="C46" s="66" t="s">
        <v>43</v>
      </c>
      <c r="D46" s="67">
        <v>42</v>
      </c>
      <c r="E46" s="67">
        <v>4704</v>
      </c>
      <c r="F46" s="67">
        <v>48</v>
      </c>
      <c r="G46" s="68">
        <v>210</v>
      </c>
      <c r="H46" s="69">
        <v>22953</v>
      </c>
      <c r="I46" s="69">
        <v>236</v>
      </c>
      <c r="J46" s="71">
        <f t="shared" si="0"/>
        <v>3.9166666666666665</v>
      </c>
    </row>
    <row r="47" spans="2:10" s="22" customFormat="1" ht="20.100000000000001" customHeight="1" x14ac:dyDescent="0.2">
      <c r="B47" s="66" t="s">
        <v>74</v>
      </c>
      <c r="C47" s="66" t="s">
        <v>47</v>
      </c>
      <c r="D47" s="67">
        <v>0</v>
      </c>
      <c r="E47" s="67">
        <v>0</v>
      </c>
      <c r="F47" s="67">
        <v>0</v>
      </c>
      <c r="G47" s="68">
        <v>0</v>
      </c>
      <c r="H47" s="69">
        <v>1600</v>
      </c>
      <c r="I47" s="69">
        <v>26</v>
      </c>
      <c r="J47" s="71" t="s">
        <v>27</v>
      </c>
    </row>
    <row r="48" spans="2:10" s="22" customFormat="1" ht="20.100000000000001" customHeight="1" x14ac:dyDescent="0.2">
      <c r="B48" s="66" t="s">
        <v>148</v>
      </c>
      <c r="C48" s="66" t="s">
        <v>138</v>
      </c>
      <c r="D48" s="67">
        <v>105</v>
      </c>
      <c r="E48" s="67">
        <v>5880</v>
      </c>
      <c r="F48" s="67">
        <v>112</v>
      </c>
      <c r="G48" s="68">
        <v>252</v>
      </c>
      <c r="H48" s="69">
        <v>14112</v>
      </c>
      <c r="I48" s="69">
        <v>268</v>
      </c>
      <c r="J48" s="71">
        <f t="shared" si="0"/>
        <v>1.3928571428571428</v>
      </c>
    </row>
    <row r="49" spans="2:10" s="22" customFormat="1" ht="20.100000000000001" customHeight="1" x14ac:dyDescent="0.2">
      <c r="B49" s="66" t="s">
        <v>75</v>
      </c>
      <c r="C49" s="66" t="s">
        <v>44</v>
      </c>
      <c r="D49" s="67">
        <v>144</v>
      </c>
      <c r="E49" s="67">
        <v>8640</v>
      </c>
      <c r="F49" s="67">
        <v>217</v>
      </c>
      <c r="G49" s="68">
        <v>0</v>
      </c>
      <c r="H49" s="69">
        <v>0</v>
      </c>
      <c r="I49" s="69">
        <v>0</v>
      </c>
      <c r="J49" s="71">
        <f t="shared" si="0"/>
        <v>-1</v>
      </c>
    </row>
    <row r="50" spans="2:10" s="22" customFormat="1" ht="20.100000000000001" customHeight="1" x14ac:dyDescent="0.2">
      <c r="B50" s="66" t="s">
        <v>149</v>
      </c>
      <c r="C50" s="66" t="s">
        <v>43</v>
      </c>
      <c r="D50" s="67">
        <v>40</v>
      </c>
      <c r="E50" s="67">
        <v>4800</v>
      </c>
      <c r="F50" s="67">
        <v>55</v>
      </c>
      <c r="G50" s="68">
        <v>0</v>
      </c>
      <c r="H50" s="69">
        <v>0</v>
      </c>
      <c r="I50" s="69">
        <v>0</v>
      </c>
      <c r="J50" s="71">
        <f t="shared" si="0"/>
        <v>-1</v>
      </c>
    </row>
    <row r="51" spans="2:10" s="22" customFormat="1" ht="20.100000000000001" customHeight="1" x14ac:dyDescent="0.2">
      <c r="B51" s="66" t="s">
        <v>150</v>
      </c>
      <c r="C51" s="66" t="s">
        <v>135</v>
      </c>
      <c r="D51" s="67">
        <v>142</v>
      </c>
      <c r="E51" s="67">
        <v>16904</v>
      </c>
      <c r="F51" s="67">
        <v>152</v>
      </c>
      <c r="G51" s="68">
        <v>589</v>
      </c>
      <c r="H51" s="69">
        <v>71980</v>
      </c>
      <c r="I51" s="69">
        <v>716</v>
      </c>
      <c r="J51" s="71">
        <f t="shared" si="0"/>
        <v>3.7105263157894739</v>
      </c>
    </row>
    <row r="52" spans="2:10" s="22" customFormat="1" ht="20.100000000000001" customHeight="1" x14ac:dyDescent="0.2">
      <c r="B52" s="66" t="s">
        <v>150</v>
      </c>
      <c r="C52" s="66" t="s">
        <v>136</v>
      </c>
      <c r="D52" s="67">
        <v>140</v>
      </c>
      <c r="E52" s="67">
        <v>13482</v>
      </c>
      <c r="F52" s="67">
        <v>189</v>
      </c>
      <c r="G52" s="68">
        <v>160</v>
      </c>
      <c r="H52" s="69">
        <v>15162</v>
      </c>
      <c r="I52" s="69">
        <v>212</v>
      </c>
      <c r="J52" s="71">
        <f t="shared" si="0"/>
        <v>0.12169312169312169</v>
      </c>
    </row>
    <row r="53" spans="2:10" s="22" customFormat="1" ht="20.100000000000001" customHeight="1" x14ac:dyDescent="0.2">
      <c r="B53" s="66" t="s">
        <v>150</v>
      </c>
      <c r="C53" s="66" t="s">
        <v>137</v>
      </c>
      <c r="D53" s="67">
        <v>0</v>
      </c>
      <c r="E53" s="67">
        <v>0</v>
      </c>
      <c r="F53" s="67">
        <v>0</v>
      </c>
      <c r="G53" s="68">
        <v>20</v>
      </c>
      <c r="H53" s="69">
        <v>1260</v>
      </c>
      <c r="I53" s="69">
        <v>24</v>
      </c>
      <c r="J53" s="71" t="s">
        <v>27</v>
      </c>
    </row>
    <row r="54" spans="2:10" s="22" customFormat="1" ht="20.100000000000001" customHeight="1" x14ac:dyDescent="0.2">
      <c r="B54" s="66" t="s">
        <v>150</v>
      </c>
      <c r="C54" s="66" t="s">
        <v>138</v>
      </c>
      <c r="D54" s="67">
        <v>191</v>
      </c>
      <c r="E54" s="67">
        <v>10157</v>
      </c>
      <c r="F54" s="67">
        <v>196</v>
      </c>
      <c r="G54" s="68">
        <v>231</v>
      </c>
      <c r="H54" s="69">
        <v>13377</v>
      </c>
      <c r="I54" s="69">
        <v>239</v>
      </c>
      <c r="J54" s="71">
        <f t="shared" si="0"/>
        <v>0.21938775510204081</v>
      </c>
    </row>
    <row r="55" spans="2:10" s="22" customFormat="1" ht="20.100000000000001" customHeight="1" x14ac:dyDescent="0.2">
      <c r="B55" s="66" t="s">
        <v>150</v>
      </c>
      <c r="C55" s="66" t="s">
        <v>139</v>
      </c>
      <c r="D55" s="67">
        <v>98</v>
      </c>
      <c r="E55" s="67">
        <v>12560</v>
      </c>
      <c r="F55" s="67">
        <v>113</v>
      </c>
      <c r="G55" s="68">
        <v>351</v>
      </c>
      <c r="H55" s="69">
        <v>40724</v>
      </c>
      <c r="I55" s="69">
        <v>429</v>
      </c>
      <c r="J55" s="71">
        <f t="shared" si="0"/>
        <v>2.7964601769911503</v>
      </c>
    </row>
    <row r="56" spans="2:10" s="22" customFormat="1" ht="20.100000000000001" customHeight="1" x14ac:dyDescent="0.2">
      <c r="B56" s="66" t="s">
        <v>150</v>
      </c>
      <c r="C56" s="66" t="s">
        <v>43</v>
      </c>
      <c r="D56" s="67">
        <v>4990</v>
      </c>
      <c r="E56" s="67">
        <v>405556</v>
      </c>
      <c r="F56" s="67">
        <v>5507</v>
      </c>
      <c r="G56" s="68">
        <v>10468</v>
      </c>
      <c r="H56" s="69">
        <v>860839</v>
      </c>
      <c r="I56" s="69">
        <v>11296</v>
      </c>
      <c r="J56" s="71">
        <f t="shared" si="0"/>
        <v>1.0512075540221537</v>
      </c>
    </row>
    <row r="57" spans="2:10" s="22" customFormat="1" ht="20.100000000000001" customHeight="1" x14ac:dyDescent="0.2">
      <c r="B57" s="66" t="s">
        <v>150</v>
      </c>
      <c r="C57" s="66" t="s">
        <v>140</v>
      </c>
      <c r="D57" s="67">
        <v>20</v>
      </c>
      <c r="E57" s="67">
        <v>2280</v>
      </c>
      <c r="F57" s="67">
        <v>21</v>
      </c>
      <c r="G57" s="68">
        <v>860</v>
      </c>
      <c r="H57" s="69">
        <v>92528</v>
      </c>
      <c r="I57" s="69">
        <v>810</v>
      </c>
      <c r="J57" s="71">
        <f t="shared" si="0"/>
        <v>37.571428571428569</v>
      </c>
    </row>
    <row r="58" spans="2:10" s="22" customFormat="1" ht="20.100000000000001" customHeight="1" x14ac:dyDescent="0.2">
      <c r="B58" s="66" t="s">
        <v>76</v>
      </c>
      <c r="C58" s="66" t="s">
        <v>45</v>
      </c>
      <c r="D58" s="67">
        <v>66</v>
      </c>
      <c r="E58" s="67">
        <v>66</v>
      </c>
      <c r="F58" s="67">
        <v>84</v>
      </c>
      <c r="G58" s="68">
        <v>0</v>
      </c>
      <c r="H58" s="69">
        <v>0</v>
      </c>
      <c r="I58" s="69">
        <v>0</v>
      </c>
      <c r="J58" s="71">
        <f t="shared" si="0"/>
        <v>-1</v>
      </c>
    </row>
    <row r="59" spans="2:10" s="22" customFormat="1" ht="20.100000000000001" customHeight="1" x14ac:dyDescent="0.2">
      <c r="B59" s="66" t="s">
        <v>151</v>
      </c>
      <c r="C59" s="66" t="s">
        <v>43</v>
      </c>
      <c r="D59" s="67">
        <v>21</v>
      </c>
      <c r="E59" s="67">
        <v>2205</v>
      </c>
      <c r="F59" s="67">
        <v>22</v>
      </c>
      <c r="G59" s="68">
        <v>0</v>
      </c>
      <c r="H59" s="69">
        <v>0</v>
      </c>
      <c r="I59" s="69">
        <v>0</v>
      </c>
      <c r="J59" s="71">
        <f t="shared" si="0"/>
        <v>-1</v>
      </c>
    </row>
    <row r="60" spans="2:10" s="22" customFormat="1" ht="20.100000000000001" customHeight="1" x14ac:dyDescent="0.2">
      <c r="B60" s="66" t="s">
        <v>51</v>
      </c>
      <c r="C60" s="66" t="s">
        <v>47</v>
      </c>
      <c r="D60" s="67">
        <v>0</v>
      </c>
      <c r="E60" s="67">
        <v>0</v>
      </c>
      <c r="F60" s="67">
        <v>0</v>
      </c>
      <c r="G60" s="68">
        <v>0</v>
      </c>
      <c r="H60" s="69">
        <v>1418</v>
      </c>
      <c r="I60" s="69">
        <v>23</v>
      </c>
      <c r="J60" s="71" t="s">
        <v>27</v>
      </c>
    </row>
    <row r="61" spans="2:10" s="22" customFormat="1" ht="20.100000000000001" customHeight="1" x14ac:dyDescent="0.2">
      <c r="B61" s="66" t="s">
        <v>77</v>
      </c>
      <c r="C61" s="66" t="s">
        <v>138</v>
      </c>
      <c r="D61" s="67">
        <v>0</v>
      </c>
      <c r="E61" s="67">
        <v>0</v>
      </c>
      <c r="F61" s="67">
        <v>0</v>
      </c>
      <c r="G61" s="68">
        <v>42</v>
      </c>
      <c r="H61" s="69">
        <v>2352</v>
      </c>
      <c r="I61" s="69">
        <v>45</v>
      </c>
      <c r="J61" s="71" t="s">
        <v>27</v>
      </c>
    </row>
    <row r="62" spans="2:10" s="22" customFormat="1" ht="20.100000000000001" customHeight="1" x14ac:dyDescent="0.2">
      <c r="B62" s="66" t="s">
        <v>77</v>
      </c>
      <c r="C62" s="66" t="s">
        <v>43</v>
      </c>
      <c r="D62" s="67">
        <v>5277</v>
      </c>
      <c r="E62" s="67">
        <v>342450</v>
      </c>
      <c r="F62" s="67">
        <v>6185</v>
      </c>
      <c r="G62" s="68">
        <v>3952</v>
      </c>
      <c r="H62" s="69">
        <v>276528</v>
      </c>
      <c r="I62" s="69">
        <v>4871</v>
      </c>
      <c r="J62" s="71">
        <f t="shared" si="0"/>
        <v>-0.21244947453516572</v>
      </c>
    </row>
    <row r="63" spans="2:10" s="22" customFormat="1" ht="20.100000000000001" customHeight="1" x14ac:dyDescent="0.2">
      <c r="B63" s="58"/>
      <c r="C63" s="45" t="s">
        <v>19</v>
      </c>
      <c r="D63" s="45">
        <f>SUM(D16:D62)</f>
        <v>20662</v>
      </c>
      <c r="E63" s="45">
        <f>SUM(E16:E62)</f>
        <v>1353453</v>
      </c>
      <c r="F63" s="47">
        <f>SUM(F16:F62)</f>
        <v>24658</v>
      </c>
      <c r="G63" s="53">
        <f>SUM(G16:G62)</f>
        <v>35397</v>
      </c>
      <c r="H63" s="54">
        <f>SUM(H16:H62)</f>
        <v>2692547</v>
      </c>
      <c r="I63" s="54">
        <f>SUM(I16:I62)</f>
        <v>43429</v>
      </c>
      <c r="J63" s="80">
        <f>+(I63-F63)/F63</f>
        <v>0.76125395409197827</v>
      </c>
    </row>
    <row r="64" spans="2:10" s="22" customFormat="1" ht="20.100000000000001" customHeight="1" x14ac:dyDescent="0.2">
      <c r="B64" s="55"/>
      <c r="C64" s="55"/>
      <c r="D64" s="55"/>
      <c r="E64" s="55"/>
      <c r="F64" s="55"/>
      <c r="G64" s="55"/>
      <c r="H64" s="57" t="s">
        <v>16</v>
      </c>
      <c r="I64" s="57"/>
      <c r="J64" s="56">
        <f>+(G63-D63)/D63</f>
        <v>0.71314490368792949</v>
      </c>
    </row>
    <row r="65" spans="2:10" s="22" customFormat="1" ht="20.100000000000001" customHeight="1" x14ac:dyDescent="0.2">
      <c r="B65" s="3"/>
      <c r="C65" s="3"/>
      <c r="D65" s="3"/>
      <c r="E65" s="3"/>
      <c r="F65" s="3"/>
      <c r="G65" s="3"/>
      <c r="H65" s="3"/>
      <c r="I65" s="3"/>
      <c r="J65" s="3"/>
    </row>
    <row r="66" spans="2:10" s="22" customFormat="1" ht="20.100000000000001" customHeight="1" x14ac:dyDescent="0.2">
      <c r="B66" s="3"/>
      <c r="C66" s="3"/>
      <c r="D66" s="3"/>
      <c r="E66" s="3"/>
      <c r="F66" s="3"/>
      <c r="G66" s="3"/>
      <c r="H66" s="3"/>
      <c r="I66" s="3"/>
      <c r="J66" s="3"/>
    </row>
    <row r="67" spans="2:10" s="22" customFormat="1" ht="20.100000000000001" customHeight="1" x14ac:dyDescent="0.2">
      <c r="B67" s="3"/>
      <c r="C67" s="3"/>
      <c r="D67" s="3"/>
      <c r="E67" s="3"/>
      <c r="F67" s="3"/>
      <c r="G67" s="3"/>
      <c r="H67" s="3"/>
      <c r="I67" s="3"/>
      <c r="J67" s="3"/>
    </row>
    <row r="68" spans="2:10" s="22" customFormat="1" ht="20.100000000000001" customHeight="1" x14ac:dyDescent="0.2">
      <c r="B68" s="3"/>
      <c r="C68" s="3"/>
      <c r="D68" s="3"/>
      <c r="E68" s="3"/>
      <c r="F68" s="3"/>
      <c r="G68" s="3"/>
      <c r="H68" s="3"/>
      <c r="I68" s="3"/>
      <c r="J68" s="3"/>
    </row>
    <row r="69" spans="2:10" s="22" customFormat="1" ht="20.100000000000001" customHeight="1" x14ac:dyDescent="0.2">
      <c r="B69" s="3"/>
      <c r="C69" s="3"/>
      <c r="D69" s="3"/>
      <c r="E69" s="3"/>
      <c r="F69" s="3"/>
      <c r="G69" s="3"/>
      <c r="H69" s="3"/>
      <c r="I69" s="3"/>
      <c r="J69" s="3"/>
    </row>
    <row r="70" spans="2:10" s="22" customFormat="1" ht="20.100000000000001" customHeight="1" x14ac:dyDescent="0.2">
      <c r="B70" s="3"/>
      <c r="C70" s="3"/>
      <c r="D70" s="3"/>
      <c r="E70" s="3"/>
      <c r="F70" s="3"/>
      <c r="G70" s="3"/>
      <c r="H70" s="3"/>
      <c r="I70" s="3"/>
      <c r="J70" s="3"/>
    </row>
    <row r="71" spans="2:10" s="22" customFormat="1" ht="20.100000000000001" customHeight="1" x14ac:dyDescent="0.2">
      <c r="B71" s="3"/>
      <c r="C71" s="3"/>
      <c r="D71" s="3"/>
      <c r="E71" s="3"/>
      <c r="F71" s="3"/>
      <c r="G71" s="3"/>
      <c r="H71" s="3"/>
      <c r="I71" s="3"/>
      <c r="J71" s="3"/>
    </row>
    <row r="72" spans="2:10" s="22" customFormat="1" ht="20.100000000000001" customHeight="1" x14ac:dyDescent="0.2">
      <c r="B72" s="3"/>
      <c r="C72" s="3"/>
      <c r="D72" s="3"/>
      <c r="E72" s="3"/>
      <c r="F72" s="3"/>
      <c r="G72" s="3"/>
      <c r="H72" s="3"/>
      <c r="I72" s="3"/>
      <c r="J72" s="3"/>
    </row>
    <row r="73" spans="2:10" s="22" customFormat="1" ht="20.100000000000001" customHeight="1" x14ac:dyDescent="0.2">
      <c r="B73" s="3"/>
      <c r="C73" s="3"/>
      <c r="D73" s="3"/>
      <c r="E73" s="3"/>
      <c r="F73" s="3"/>
      <c r="G73" s="3"/>
      <c r="H73" s="3"/>
      <c r="I73" s="3"/>
      <c r="J73" s="3"/>
    </row>
    <row r="74" spans="2:10" s="22" customFormat="1" ht="20.100000000000001" customHeight="1" x14ac:dyDescent="0.2">
      <c r="B74" s="3"/>
      <c r="C74" s="3"/>
      <c r="D74" s="3"/>
      <c r="E74" s="3"/>
      <c r="F74" s="3"/>
      <c r="G74" s="3"/>
      <c r="H74" s="3"/>
      <c r="I74" s="3"/>
      <c r="J74" s="3"/>
    </row>
    <row r="75" spans="2:10" s="22" customFormat="1" ht="20.100000000000001" customHeight="1" x14ac:dyDescent="0.2">
      <c r="B75" s="3"/>
      <c r="C75" s="3"/>
      <c r="D75" s="3"/>
      <c r="E75" s="3"/>
      <c r="F75" s="3"/>
      <c r="G75" s="3"/>
      <c r="H75" s="3"/>
      <c r="I75" s="3"/>
      <c r="J75" s="3"/>
    </row>
    <row r="76" spans="2:10" s="22" customFormat="1" ht="20.100000000000001" customHeight="1" x14ac:dyDescent="0.2">
      <c r="B76" s="3"/>
      <c r="C76" s="3"/>
      <c r="D76" s="3"/>
      <c r="E76" s="3"/>
      <c r="F76" s="3"/>
      <c r="G76" s="3"/>
      <c r="H76" s="3"/>
      <c r="I76" s="3"/>
      <c r="J76" s="3"/>
    </row>
    <row r="77" spans="2:10" s="22" customFormat="1" ht="20.100000000000001" customHeight="1" x14ac:dyDescent="0.2">
      <c r="B77" s="3"/>
      <c r="C77" s="3"/>
      <c r="D77" s="3"/>
      <c r="E77" s="3"/>
      <c r="F77" s="3"/>
      <c r="G77" s="3"/>
      <c r="H77" s="3"/>
      <c r="I77" s="3"/>
      <c r="J77" s="3"/>
    </row>
    <row r="78" spans="2:10" s="22" customFormat="1" ht="20.100000000000001" customHeight="1" x14ac:dyDescent="0.2">
      <c r="B78" s="3"/>
      <c r="C78" s="3"/>
      <c r="D78" s="3"/>
      <c r="E78" s="3"/>
      <c r="F78" s="3"/>
      <c r="G78" s="3"/>
      <c r="H78" s="3"/>
      <c r="I78" s="3"/>
      <c r="J78" s="3"/>
    </row>
    <row r="79" spans="2:10" s="22" customFormat="1" ht="20.100000000000001" customHeight="1" x14ac:dyDescent="0.2">
      <c r="B79" s="3"/>
      <c r="C79" s="3"/>
      <c r="D79" s="3"/>
      <c r="E79" s="3"/>
      <c r="F79" s="3"/>
      <c r="G79" s="3"/>
      <c r="H79" s="3"/>
      <c r="I79" s="3"/>
      <c r="J79" s="3"/>
    </row>
    <row r="80" spans="2:10" s="22" customFormat="1" ht="20.100000000000001" customHeight="1" x14ac:dyDescent="0.2">
      <c r="B80" s="3"/>
      <c r="C80" s="3"/>
      <c r="D80" s="3"/>
      <c r="E80" s="3"/>
      <c r="F80" s="3"/>
      <c r="G80" s="3"/>
      <c r="H80" s="3"/>
      <c r="I80" s="3"/>
      <c r="J80" s="3"/>
    </row>
    <row r="81" spans="2:10" s="22" customFormat="1" ht="20.100000000000001" customHeight="1" x14ac:dyDescent="0.2">
      <c r="B81" s="3"/>
      <c r="C81" s="3"/>
      <c r="D81" s="3"/>
      <c r="E81" s="3"/>
      <c r="F81" s="3"/>
      <c r="G81" s="3"/>
      <c r="H81" s="3"/>
      <c r="I81" s="3"/>
      <c r="J81" s="3"/>
    </row>
    <row r="82" spans="2:10" s="22" customFormat="1" ht="20.100000000000001" customHeight="1" x14ac:dyDescent="0.2">
      <c r="B82" s="3"/>
      <c r="C82" s="3"/>
      <c r="D82" s="3"/>
      <c r="E82" s="3"/>
      <c r="F82" s="3"/>
      <c r="G82" s="3"/>
      <c r="H82" s="3"/>
      <c r="I82" s="3"/>
      <c r="J82" s="3"/>
    </row>
    <row r="83" spans="2:10" s="22" customFormat="1" ht="20.100000000000001" customHeight="1" x14ac:dyDescent="0.2">
      <c r="B83" s="3"/>
      <c r="C83" s="3"/>
      <c r="D83" s="3"/>
      <c r="E83" s="3"/>
      <c r="F83" s="3"/>
      <c r="G83" s="3"/>
      <c r="H83" s="3"/>
      <c r="I83" s="3"/>
      <c r="J83" s="3"/>
    </row>
    <row r="84" spans="2:10" s="22" customFormat="1" ht="20.100000000000001" customHeight="1" x14ac:dyDescent="0.2">
      <c r="B84" s="3"/>
      <c r="C84" s="3"/>
      <c r="D84" s="3"/>
      <c r="E84" s="3"/>
      <c r="F84" s="3"/>
      <c r="G84" s="3"/>
      <c r="H84" s="3"/>
      <c r="I84" s="3"/>
      <c r="J84" s="3"/>
    </row>
    <row r="85" spans="2:10" s="22" customFormat="1" ht="20.100000000000001" customHeight="1" x14ac:dyDescent="0.2">
      <c r="B85" s="3"/>
      <c r="C85" s="3"/>
      <c r="D85" s="3"/>
      <c r="E85" s="3"/>
      <c r="F85" s="3"/>
      <c r="G85" s="3"/>
      <c r="H85" s="3"/>
      <c r="I85" s="3"/>
      <c r="J85" s="3"/>
    </row>
    <row r="86" spans="2:10" s="22" customFormat="1" ht="20.100000000000001" customHeight="1" x14ac:dyDescent="0.2">
      <c r="B86" s="3"/>
      <c r="C86" s="3"/>
      <c r="D86" s="3"/>
      <c r="E86" s="3"/>
      <c r="F86" s="3"/>
      <c r="G86" s="3"/>
      <c r="H86" s="3"/>
      <c r="I86" s="3"/>
      <c r="J86" s="3"/>
    </row>
    <row r="87" spans="2:10" s="22" customFormat="1" ht="20.100000000000001" customHeight="1" x14ac:dyDescent="0.2">
      <c r="B87" s="3"/>
      <c r="C87" s="3"/>
      <c r="D87" s="3"/>
      <c r="E87" s="3"/>
      <c r="F87" s="3"/>
      <c r="G87" s="3"/>
      <c r="H87" s="3"/>
      <c r="I87" s="3"/>
      <c r="J87" s="3"/>
    </row>
    <row r="88" spans="2:10" s="22" customFormat="1" ht="20.100000000000001" customHeight="1" x14ac:dyDescent="0.2">
      <c r="B88" s="3"/>
      <c r="C88" s="3"/>
      <c r="D88" s="3"/>
      <c r="E88" s="3"/>
      <c r="F88" s="3"/>
      <c r="G88" s="3"/>
      <c r="H88" s="3"/>
      <c r="I88" s="3"/>
      <c r="J88" s="3"/>
    </row>
    <row r="89" spans="2:10" s="22" customFormat="1" ht="20.100000000000001" customHeight="1" x14ac:dyDescent="0.2">
      <c r="B89" s="3"/>
      <c r="C89" s="3"/>
      <c r="D89" s="3"/>
      <c r="E89" s="3"/>
      <c r="F89" s="3"/>
      <c r="G89" s="3"/>
      <c r="H89" s="3"/>
      <c r="I89" s="3"/>
      <c r="J89" s="3"/>
    </row>
    <row r="90" spans="2:10" s="22" customFormat="1" ht="20.100000000000001" customHeight="1" x14ac:dyDescent="0.2">
      <c r="B90" s="3"/>
      <c r="C90" s="3"/>
      <c r="D90" s="3"/>
      <c r="E90" s="3"/>
      <c r="F90" s="3"/>
      <c r="G90" s="3"/>
      <c r="H90" s="3"/>
      <c r="I90" s="3"/>
      <c r="J90" s="3"/>
    </row>
    <row r="91" spans="2:10" s="22" customFormat="1" ht="20.100000000000001" customHeight="1" x14ac:dyDescent="0.2">
      <c r="B91" s="3"/>
      <c r="C91" s="3"/>
      <c r="D91" s="3"/>
      <c r="E91" s="3"/>
      <c r="F91" s="3"/>
      <c r="G91" s="3"/>
      <c r="H91" s="3"/>
      <c r="I91" s="3"/>
      <c r="J91" s="3"/>
    </row>
    <row r="92" spans="2:10" s="22" customFormat="1" ht="20.100000000000001" customHeight="1" x14ac:dyDescent="0.2">
      <c r="B92" s="3"/>
      <c r="C92" s="3"/>
      <c r="D92" s="3"/>
      <c r="E92" s="3"/>
      <c r="F92" s="3"/>
      <c r="G92" s="3"/>
      <c r="H92" s="3"/>
      <c r="I92" s="3"/>
      <c r="J92" s="3"/>
    </row>
    <row r="93" spans="2:10" s="22" customFormat="1" ht="20.100000000000001" customHeight="1" x14ac:dyDescent="0.2">
      <c r="B93" s="3"/>
      <c r="C93" s="3"/>
      <c r="D93" s="3"/>
      <c r="E93" s="3"/>
      <c r="F93" s="3"/>
      <c r="G93" s="3"/>
      <c r="H93" s="3"/>
      <c r="I93" s="3"/>
      <c r="J93" s="3"/>
    </row>
    <row r="94" spans="2:10" s="22" customFormat="1" ht="20.100000000000001" customHeight="1" x14ac:dyDescent="0.2">
      <c r="B94" s="3"/>
      <c r="C94" s="3"/>
      <c r="D94" s="3"/>
      <c r="E94" s="3"/>
      <c r="F94" s="3"/>
      <c r="G94" s="3"/>
      <c r="H94" s="3"/>
      <c r="I94" s="3"/>
      <c r="J94" s="3"/>
    </row>
    <row r="95" spans="2:10" s="22" customFormat="1" ht="20.100000000000001" customHeight="1" x14ac:dyDescent="0.2">
      <c r="B95" s="3"/>
      <c r="C95" s="3"/>
      <c r="D95" s="3"/>
      <c r="E95" s="3"/>
      <c r="F95" s="3"/>
      <c r="G95" s="3"/>
      <c r="H95" s="3"/>
      <c r="I95" s="3"/>
      <c r="J95" s="3"/>
    </row>
    <row r="96" spans="2:10" s="22" customFormat="1" ht="20.100000000000001" customHeight="1" x14ac:dyDescent="0.2">
      <c r="B96" s="3"/>
      <c r="C96" s="3"/>
      <c r="D96" s="3"/>
      <c r="E96" s="3"/>
      <c r="F96" s="3"/>
      <c r="G96" s="3"/>
      <c r="H96" s="3"/>
      <c r="I96" s="3"/>
      <c r="J96" s="3"/>
    </row>
    <row r="97" spans="2:10" s="22" customFormat="1" ht="20.100000000000001" customHeight="1" x14ac:dyDescent="0.2">
      <c r="B97" s="3"/>
      <c r="C97" s="3"/>
      <c r="D97" s="3"/>
      <c r="E97" s="3"/>
      <c r="F97" s="3"/>
      <c r="G97" s="3"/>
      <c r="H97" s="3"/>
      <c r="I97" s="3"/>
      <c r="J97" s="3"/>
    </row>
    <row r="98" spans="2:10" s="22" customFormat="1" ht="20.100000000000001" customHeight="1" x14ac:dyDescent="0.2">
      <c r="B98" s="3"/>
      <c r="C98" s="3"/>
      <c r="D98" s="3"/>
      <c r="E98" s="3"/>
      <c r="F98" s="3"/>
      <c r="G98" s="3"/>
      <c r="H98" s="3"/>
      <c r="I98" s="3"/>
      <c r="J98" s="3"/>
    </row>
    <row r="99" spans="2:10" s="22" customFormat="1" ht="20.100000000000001" customHeight="1" x14ac:dyDescent="0.2">
      <c r="B99" s="3"/>
      <c r="C99" s="3"/>
      <c r="D99" s="3"/>
      <c r="E99" s="3"/>
      <c r="F99" s="3"/>
      <c r="G99" s="3"/>
      <c r="H99" s="3"/>
      <c r="I99" s="3"/>
      <c r="J99" s="3"/>
    </row>
    <row r="100" spans="2:10" s="22" customFormat="1" ht="20.100000000000001" customHeight="1" x14ac:dyDescent="0.2">
      <c r="B100" s="3"/>
      <c r="C100" s="3"/>
      <c r="D100" s="3"/>
      <c r="E100" s="3"/>
      <c r="F100" s="3"/>
      <c r="G100" s="3"/>
      <c r="H100" s="3"/>
      <c r="I100" s="3"/>
      <c r="J100" s="3"/>
    </row>
    <row r="101" spans="2:10" s="22" customFormat="1" ht="20.100000000000001" customHeight="1" x14ac:dyDescent="0.2">
      <c r="B101" s="3"/>
      <c r="C101" s="3"/>
      <c r="D101" s="3"/>
      <c r="E101" s="3"/>
      <c r="F101" s="3"/>
      <c r="G101" s="3"/>
      <c r="H101" s="3"/>
      <c r="I101" s="3"/>
      <c r="J101" s="3"/>
    </row>
    <row r="102" spans="2:10" s="22" customFormat="1" ht="20.100000000000001" customHeight="1" x14ac:dyDescent="0.2">
      <c r="B102" s="3"/>
      <c r="C102" s="3"/>
      <c r="D102" s="3"/>
      <c r="E102" s="3"/>
      <c r="F102" s="3"/>
      <c r="G102" s="3"/>
      <c r="H102" s="3"/>
      <c r="I102" s="3"/>
      <c r="J102" s="3"/>
    </row>
    <row r="103" spans="2:10" s="22" customFormat="1" ht="20.100000000000001" customHeight="1" x14ac:dyDescent="0.2">
      <c r="B103" s="3"/>
      <c r="C103" s="3"/>
      <c r="D103" s="3"/>
      <c r="E103" s="3"/>
      <c r="F103" s="3"/>
      <c r="G103" s="3"/>
      <c r="H103" s="3"/>
      <c r="I103" s="3"/>
      <c r="J103" s="3"/>
    </row>
    <row r="104" spans="2:10" s="22" customFormat="1" ht="20.100000000000001" customHeight="1" x14ac:dyDescent="0.2">
      <c r="B104" s="3"/>
      <c r="C104" s="3"/>
      <c r="D104" s="3"/>
      <c r="E104" s="3"/>
      <c r="F104" s="3"/>
      <c r="G104" s="3"/>
      <c r="H104" s="3"/>
      <c r="I104" s="3"/>
      <c r="J104" s="3"/>
    </row>
    <row r="105" spans="2:10" s="22" customFormat="1" ht="20.100000000000001" customHeight="1" x14ac:dyDescent="0.2">
      <c r="B105" s="3"/>
      <c r="C105" s="3"/>
      <c r="D105" s="3"/>
      <c r="E105" s="3"/>
      <c r="F105" s="3"/>
      <c r="G105" s="3"/>
      <c r="H105" s="3"/>
      <c r="I105" s="3"/>
      <c r="J105" s="3"/>
    </row>
    <row r="106" spans="2:10" s="22" customFormat="1" ht="20.100000000000001" customHeight="1" x14ac:dyDescent="0.2">
      <c r="B106" s="3"/>
      <c r="C106" s="3"/>
      <c r="D106" s="3"/>
      <c r="E106" s="3"/>
      <c r="F106" s="3"/>
      <c r="G106" s="3"/>
      <c r="H106" s="3"/>
      <c r="I106" s="3"/>
      <c r="J106" s="3"/>
    </row>
    <row r="107" spans="2:10" s="22" customFormat="1" ht="20.100000000000001" customHeight="1" x14ac:dyDescent="0.2">
      <c r="B107" s="3"/>
      <c r="C107" s="3"/>
      <c r="D107" s="3"/>
      <c r="E107" s="3"/>
      <c r="F107" s="3"/>
      <c r="G107" s="3"/>
      <c r="H107" s="3"/>
      <c r="I107" s="3"/>
      <c r="J107" s="3"/>
    </row>
    <row r="108" spans="2:10" s="22" customFormat="1" ht="20.100000000000001" customHeight="1" x14ac:dyDescent="0.2">
      <c r="B108" s="3"/>
      <c r="C108" s="3"/>
      <c r="D108" s="3"/>
      <c r="E108" s="3"/>
      <c r="F108" s="3"/>
      <c r="G108" s="3"/>
      <c r="H108" s="3"/>
      <c r="I108" s="3"/>
      <c r="J108" s="3"/>
    </row>
    <row r="109" spans="2:10" s="22" customFormat="1" ht="20.100000000000001" customHeight="1" x14ac:dyDescent="0.2">
      <c r="B109" s="3"/>
      <c r="C109" s="3"/>
      <c r="D109" s="3"/>
      <c r="E109" s="3"/>
      <c r="F109" s="3"/>
      <c r="G109" s="3"/>
      <c r="H109" s="3"/>
      <c r="I109" s="3"/>
      <c r="J109" s="3"/>
    </row>
    <row r="110" spans="2:10" s="22" customFormat="1" ht="20.100000000000001" customHeight="1" x14ac:dyDescent="0.2">
      <c r="B110" s="3"/>
      <c r="C110" s="3"/>
      <c r="D110" s="3"/>
      <c r="E110" s="3"/>
      <c r="F110" s="3"/>
      <c r="G110" s="3"/>
      <c r="H110" s="3"/>
      <c r="I110" s="3"/>
      <c r="J110" s="3"/>
    </row>
    <row r="111" spans="2:10" s="22" customFormat="1" ht="20.100000000000001" customHeight="1" x14ac:dyDescent="0.2">
      <c r="B111" s="3"/>
      <c r="C111" s="3"/>
      <c r="D111" s="3"/>
      <c r="E111" s="3"/>
      <c r="F111" s="3"/>
      <c r="G111" s="3"/>
      <c r="H111" s="3"/>
      <c r="I111" s="3"/>
      <c r="J111" s="3"/>
    </row>
    <row r="112" spans="2:10" s="22" customFormat="1" ht="20.100000000000001" customHeight="1" x14ac:dyDescent="0.2">
      <c r="B112" s="3"/>
      <c r="C112" s="3"/>
      <c r="D112" s="3"/>
      <c r="E112" s="3"/>
      <c r="F112" s="3"/>
      <c r="G112" s="3"/>
      <c r="H112" s="3"/>
      <c r="I112" s="3"/>
      <c r="J112" s="3"/>
    </row>
    <row r="113" spans="2:10" s="22" customFormat="1" ht="20.100000000000001" customHeight="1" x14ac:dyDescent="0.2">
      <c r="B113" s="3"/>
      <c r="C113" s="3"/>
      <c r="D113" s="3"/>
      <c r="E113" s="3"/>
      <c r="F113" s="3"/>
      <c r="G113" s="3"/>
      <c r="H113" s="3"/>
      <c r="I113" s="3"/>
      <c r="J113" s="3"/>
    </row>
    <row r="114" spans="2:10" s="22" customFormat="1" ht="20.100000000000001" customHeight="1" x14ac:dyDescent="0.2">
      <c r="B114" s="3"/>
      <c r="C114" s="3"/>
      <c r="D114" s="3"/>
      <c r="E114" s="3"/>
      <c r="F114" s="3"/>
      <c r="G114" s="3"/>
      <c r="H114" s="3"/>
      <c r="I114" s="3"/>
      <c r="J114" s="3"/>
    </row>
    <row r="115" spans="2:10" s="22" customFormat="1" ht="20.100000000000001" customHeight="1" x14ac:dyDescent="0.2">
      <c r="B115" s="3"/>
      <c r="C115" s="3"/>
      <c r="D115" s="3"/>
      <c r="E115" s="3"/>
      <c r="F115" s="3"/>
      <c r="G115" s="3"/>
      <c r="H115" s="3"/>
      <c r="I115" s="3"/>
      <c r="J115" s="3"/>
    </row>
    <row r="116" spans="2:10" s="22" customFormat="1" ht="20.100000000000001" customHeight="1" x14ac:dyDescent="0.2">
      <c r="B116" s="3"/>
      <c r="C116" s="3"/>
      <c r="D116" s="3"/>
      <c r="E116" s="3"/>
      <c r="F116" s="3"/>
      <c r="G116" s="3"/>
      <c r="H116" s="3"/>
      <c r="I116" s="3"/>
      <c r="J116" s="3"/>
    </row>
    <row r="117" spans="2:10" s="22" customFormat="1" ht="20.100000000000001" customHeight="1" x14ac:dyDescent="0.2">
      <c r="B117" s="3"/>
      <c r="C117" s="3"/>
      <c r="D117" s="3"/>
      <c r="E117" s="3"/>
      <c r="F117" s="3"/>
      <c r="G117" s="3"/>
      <c r="H117" s="3"/>
      <c r="I117" s="3"/>
      <c r="J117" s="3"/>
    </row>
    <row r="118" spans="2:10" s="22" customFormat="1" ht="20.100000000000001" customHeight="1" x14ac:dyDescent="0.2">
      <c r="B118" s="3"/>
      <c r="C118" s="3"/>
      <c r="D118" s="3"/>
      <c r="E118" s="3"/>
      <c r="F118" s="3"/>
      <c r="G118" s="3"/>
      <c r="H118" s="3"/>
      <c r="I118" s="3"/>
      <c r="J118" s="3"/>
    </row>
    <row r="119" spans="2:10" s="22" customFormat="1" ht="20.100000000000001" customHeight="1" x14ac:dyDescent="0.2">
      <c r="B119" s="3"/>
      <c r="C119" s="3"/>
      <c r="D119" s="3"/>
      <c r="E119" s="3"/>
      <c r="F119" s="3"/>
      <c r="G119" s="3"/>
      <c r="H119" s="3"/>
      <c r="I119" s="3"/>
      <c r="J119" s="3"/>
    </row>
    <row r="120" spans="2:10" s="22" customFormat="1" ht="20.100000000000001" customHeight="1" x14ac:dyDescent="0.2">
      <c r="B120" s="3"/>
      <c r="C120" s="3"/>
      <c r="D120" s="3"/>
      <c r="E120" s="3"/>
      <c r="F120" s="3"/>
      <c r="G120" s="3"/>
      <c r="H120" s="3"/>
      <c r="I120" s="3"/>
      <c r="J120" s="3"/>
    </row>
    <row r="121" spans="2:10" s="22" customFormat="1" ht="20.100000000000001" customHeight="1" x14ac:dyDescent="0.2">
      <c r="B121" s="3"/>
      <c r="C121" s="3"/>
      <c r="D121" s="3"/>
      <c r="E121" s="3"/>
      <c r="F121" s="3"/>
      <c r="G121" s="3"/>
      <c r="H121" s="3"/>
      <c r="I121" s="3"/>
      <c r="J121" s="3"/>
    </row>
    <row r="122" spans="2:10" s="22" customFormat="1" ht="20.100000000000001" customHeight="1" x14ac:dyDescent="0.2">
      <c r="B122" s="3"/>
      <c r="C122" s="3"/>
      <c r="D122" s="3"/>
      <c r="E122" s="3"/>
      <c r="F122" s="3"/>
      <c r="G122" s="3"/>
      <c r="H122" s="3"/>
      <c r="I122" s="3"/>
      <c r="J122" s="3"/>
    </row>
    <row r="123" spans="2:10" s="22" customFormat="1" ht="20.100000000000001" customHeight="1" x14ac:dyDescent="0.2">
      <c r="B123" s="3"/>
      <c r="C123" s="3"/>
      <c r="D123" s="3"/>
      <c r="E123" s="3"/>
      <c r="F123" s="3"/>
      <c r="G123" s="3"/>
      <c r="H123" s="3"/>
      <c r="I123" s="3"/>
      <c r="J123" s="3"/>
    </row>
    <row r="124" spans="2:10" s="22" customFormat="1" ht="20.100000000000001" customHeight="1" x14ac:dyDescent="0.2">
      <c r="B124" s="3"/>
      <c r="C124" s="3"/>
      <c r="D124" s="3"/>
      <c r="E124" s="3"/>
      <c r="F124" s="3"/>
      <c r="G124" s="3"/>
      <c r="H124" s="3"/>
      <c r="I124" s="3"/>
      <c r="J124" s="3"/>
    </row>
    <row r="125" spans="2:10" s="22" customFormat="1" ht="20.100000000000001" customHeight="1" x14ac:dyDescent="0.2">
      <c r="B125" s="3"/>
      <c r="C125" s="3"/>
      <c r="D125" s="3"/>
      <c r="E125" s="3"/>
      <c r="F125" s="3"/>
      <c r="G125" s="3"/>
      <c r="H125" s="3"/>
      <c r="I125" s="3"/>
      <c r="J125" s="3"/>
    </row>
    <row r="126" spans="2:10" s="22" customFormat="1" ht="20.100000000000001" customHeight="1" x14ac:dyDescent="0.2">
      <c r="B126" s="3"/>
      <c r="C126" s="3"/>
      <c r="D126" s="3"/>
      <c r="E126" s="3"/>
      <c r="F126" s="3"/>
      <c r="G126" s="3"/>
      <c r="H126" s="3"/>
      <c r="I126" s="3"/>
      <c r="J126" s="3"/>
    </row>
    <row r="127" spans="2:10" s="22" customFormat="1" ht="20.100000000000001" customHeight="1" x14ac:dyDescent="0.2">
      <c r="B127" s="3"/>
      <c r="C127" s="3"/>
      <c r="D127" s="3"/>
      <c r="E127" s="3"/>
      <c r="F127" s="3"/>
      <c r="G127" s="3"/>
      <c r="H127" s="3"/>
      <c r="I127" s="3"/>
      <c r="J127" s="3"/>
    </row>
    <row r="128" spans="2:10" s="22" customFormat="1" ht="20.100000000000001" customHeight="1" x14ac:dyDescent="0.2">
      <c r="B128" s="3"/>
      <c r="C128" s="3"/>
      <c r="D128" s="3"/>
      <c r="E128" s="3"/>
      <c r="F128" s="3"/>
      <c r="G128" s="3"/>
      <c r="H128" s="3"/>
      <c r="I128" s="3"/>
      <c r="J128" s="3"/>
    </row>
    <row r="129" spans="2:10" s="22" customFormat="1" ht="20.100000000000001" customHeight="1" x14ac:dyDescent="0.2">
      <c r="B129" s="3"/>
      <c r="C129" s="3"/>
      <c r="D129" s="3"/>
      <c r="E129" s="3"/>
      <c r="F129" s="3"/>
      <c r="G129" s="3"/>
      <c r="H129" s="3"/>
      <c r="I129" s="3"/>
      <c r="J129" s="3"/>
    </row>
    <row r="130" spans="2:10" s="22" customFormat="1" ht="20.100000000000001" customHeight="1" x14ac:dyDescent="0.2">
      <c r="B130" s="3"/>
      <c r="C130" s="3"/>
      <c r="D130" s="3"/>
      <c r="E130" s="3"/>
      <c r="F130" s="3"/>
      <c r="G130" s="3"/>
      <c r="H130" s="3"/>
      <c r="I130" s="3"/>
      <c r="J130" s="3"/>
    </row>
    <row r="131" spans="2:10" s="22" customFormat="1" ht="20.100000000000001" customHeight="1" x14ac:dyDescent="0.2">
      <c r="B131" s="3"/>
      <c r="C131" s="3"/>
      <c r="D131" s="3"/>
      <c r="E131" s="3"/>
      <c r="F131" s="3"/>
      <c r="G131" s="3"/>
      <c r="H131" s="3"/>
      <c r="I131" s="3"/>
      <c r="J131" s="3"/>
    </row>
    <row r="132" spans="2:10" s="22" customFormat="1" ht="20.100000000000001" customHeight="1" x14ac:dyDescent="0.2">
      <c r="B132" s="3"/>
      <c r="C132" s="3"/>
      <c r="D132" s="3"/>
      <c r="E132" s="3"/>
      <c r="F132" s="3"/>
      <c r="G132" s="3"/>
      <c r="H132" s="3"/>
      <c r="I132" s="3"/>
      <c r="J132" s="3"/>
    </row>
    <row r="133" spans="2:10" s="22" customFormat="1" ht="20.100000000000001" customHeight="1" x14ac:dyDescent="0.2">
      <c r="B133" s="3"/>
      <c r="C133" s="3"/>
      <c r="D133" s="3"/>
      <c r="E133" s="3"/>
      <c r="F133" s="3"/>
      <c r="G133" s="3"/>
      <c r="H133" s="3"/>
      <c r="I133" s="3"/>
      <c r="J133" s="3"/>
    </row>
    <row r="134" spans="2:10" s="22" customFormat="1" ht="20.100000000000001" customHeight="1" x14ac:dyDescent="0.2">
      <c r="B134" s="3"/>
      <c r="C134" s="3"/>
      <c r="D134" s="3"/>
      <c r="E134" s="3"/>
      <c r="F134" s="3"/>
      <c r="G134" s="3"/>
      <c r="H134" s="3"/>
      <c r="I134" s="3"/>
      <c r="J134" s="3"/>
    </row>
    <row r="135" spans="2:10" s="22" customFormat="1" ht="20.100000000000001" customHeight="1" x14ac:dyDescent="0.2">
      <c r="B135" s="3"/>
      <c r="C135" s="3"/>
      <c r="D135" s="3"/>
      <c r="E135" s="3"/>
      <c r="F135" s="3"/>
      <c r="G135" s="3"/>
      <c r="H135" s="3"/>
      <c r="I135" s="3"/>
      <c r="J135" s="3"/>
    </row>
    <row r="136" spans="2:10" s="22" customFormat="1" ht="20.100000000000001" customHeight="1" x14ac:dyDescent="0.2">
      <c r="B136" s="3"/>
      <c r="C136" s="3"/>
      <c r="D136" s="3"/>
      <c r="E136" s="3"/>
      <c r="F136" s="3"/>
      <c r="G136" s="3"/>
      <c r="H136" s="3"/>
      <c r="I136" s="3"/>
      <c r="J136" s="3"/>
    </row>
    <row r="137" spans="2:10" s="22" customFormat="1" ht="20.100000000000001" customHeight="1" x14ac:dyDescent="0.2">
      <c r="B137" s="3"/>
      <c r="C137" s="3"/>
      <c r="D137" s="3"/>
      <c r="E137" s="3"/>
      <c r="F137" s="3"/>
      <c r="G137" s="3"/>
      <c r="H137" s="3"/>
      <c r="I137" s="3"/>
      <c r="J137" s="3"/>
    </row>
    <row r="138" spans="2:10" s="22" customFormat="1" ht="20.100000000000001" customHeight="1" x14ac:dyDescent="0.2">
      <c r="B138" s="3"/>
      <c r="C138" s="3"/>
      <c r="D138" s="3"/>
      <c r="E138" s="3"/>
      <c r="F138" s="3"/>
      <c r="G138" s="3"/>
      <c r="H138" s="3"/>
      <c r="I138" s="3"/>
      <c r="J138" s="3"/>
    </row>
    <row r="139" spans="2:10" s="22" customFormat="1" ht="20.100000000000001" customHeight="1" x14ac:dyDescent="0.2">
      <c r="B139" s="3"/>
      <c r="C139" s="3"/>
      <c r="D139" s="3"/>
      <c r="E139" s="3"/>
      <c r="F139" s="3"/>
      <c r="G139" s="3"/>
      <c r="H139" s="3"/>
      <c r="I139" s="3"/>
      <c r="J139" s="3"/>
    </row>
    <row r="140" spans="2:10" s="22" customFormat="1" ht="20.100000000000001" customHeight="1" x14ac:dyDescent="0.2">
      <c r="B140" s="3"/>
      <c r="C140" s="3"/>
      <c r="D140" s="3"/>
      <c r="E140" s="3"/>
      <c r="F140" s="3"/>
      <c r="G140" s="3"/>
      <c r="H140" s="3"/>
      <c r="I140" s="3"/>
      <c r="J140" s="3"/>
    </row>
    <row r="141" spans="2:10" s="22" customFormat="1" ht="20.100000000000001" customHeight="1" x14ac:dyDescent="0.2">
      <c r="B141" s="3"/>
      <c r="C141" s="3"/>
      <c r="D141" s="3"/>
      <c r="E141" s="3"/>
      <c r="F141" s="3"/>
      <c r="G141" s="3"/>
      <c r="H141" s="3"/>
      <c r="I141" s="3"/>
      <c r="J141" s="3"/>
    </row>
    <row r="142" spans="2:10" s="22" customFormat="1" ht="20.100000000000001" customHeight="1" x14ac:dyDescent="0.2">
      <c r="B142" s="3"/>
      <c r="C142" s="3"/>
      <c r="D142" s="3"/>
      <c r="E142" s="3"/>
      <c r="F142" s="3"/>
      <c r="G142" s="3"/>
      <c r="H142" s="3"/>
      <c r="I142" s="3"/>
      <c r="J142" s="3"/>
    </row>
    <row r="143" spans="2:10" s="22" customFormat="1" ht="20.100000000000001" customHeight="1" x14ac:dyDescent="0.2">
      <c r="B143" s="3"/>
      <c r="C143" s="3"/>
      <c r="D143" s="3"/>
      <c r="E143" s="3"/>
      <c r="F143" s="3"/>
      <c r="G143" s="3"/>
      <c r="H143" s="3"/>
      <c r="I143" s="3"/>
      <c r="J143" s="3"/>
    </row>
    <row r="144" spans="2:10" s="22" customFormat="1" ht="20.100000000000001" customHeight="1" x14ac:dyDescent="0.2">
      <c r="B144" s="3"/>
      <c r="C144" s="3"/>
      <c r="D144" s="3"/>
      <c r="E144" s="3"/>
      <c r="F144" s="3"/>
      <c r="G144" s="3"/>
      <c r="H144" s="3"/>
      <c r="I144" s="3"/>
      <c r="J144" s="3"/>
    </row>
    <row r="145" spans="2:10" s="22" customFormat="1" ht="20.100000000000001" customHeight="1" x14ac:dyDescent="0.2">
      <c r="B145" s="3"/>
      <c r="C145" s="3"/>
      <c r="D145" s="3"/>
      <c r="E145" s="3"/>
      <c r="F145" s="3"/>
      <c r="G145" s="3"/>
      <c r="H145" s="3"/>
      <c r="I145" s="3"/>
      <c r="J145" s="3"/>
    </row>
    <row r="146" spans="2:10" s="22" customFormat="1" ht="20.100000000000001" customHeight="1" x14ac:dyDescent="0.2">
      <c r="B146" s="3"/>
      <c r="C146" s="3"/>
      <c r="D146" s="3"/>
      <c r="E146" s="3"/>
      <c r="F146" s="3"/>
      <c r="G146" s="3"/>
      <c r="H146" s="3"/>
      <c r="I146" s="3"/>
      <c r="J146" s="3"/>
    </row>
    <row r="147" spans="2:10" s="22" customFormat="1" ht="20.100000000000001" customHeight="1" x14ac:dyDescent="0.2">
      <c r="B147" s="3"/>
      <c r="C147" s="3"/>
      <c r="D147" s="3"/>
      <c r="E147" s="3"/>
      <c r="F147" s="3"/>
      <c r="G147" s="3"/>
      <c r="H147" s="3"/>
      <c r="I147" s="3"/>
      <c r="J147" s="3"/>
    </row>
    <row r="148" spans="2:10" s="22" customFormat="1" ht="20.100000000000001" customHeight="1" x14ac:dyDescent="0.2">
      <c r="B148" s="3"/>
      <c r="C148" s="3"/>
      <c r="D148" s="3"/>
      <c r="E148" s="3"/>
      <c r="F148" s="3"/>
      <c r="G148" s="3"/>
      <c r="H148" s="3"/>
      <c r="I148" s="3"/>
      <c r="J148" s="3"/>
    </row>
    <row r="149" spans="2:10" s="22" customFormat="1" ht="20.100000000000001" customHeight="1" x14ac:dyDescent="0.2">
      <c r="B149" s="3"/>
      <c r="C149" s="3"/>
      <c r="D149" s="3"/>
      <c r="E149" s="3"/>
      <c r="F149" s="3"/>
      <c r="G149" s="3"/>
      <c r="H149" s="3"/>
      <c r="I149" s="3"/>
      <c r="J149" s="3"/>
    </row>
    <row r="150" spans="2:10" s="22" customFormat="1" ht="20.100000000000001" customHeight="1" x14ac:dyDescent="0.2">
      <c r="B150" s="3"/>
      <c r="C150" s="3"/>
      <c r="D150" s="3"/>
      <c r="E150" s="3"/>
      <c r="F150" s="3"/>
      <c r="G150" s="3"/>
      <c r="H150" s="3"/>
      <c r="I150" s="3"/>
      <c r="J150" s="3"/>
    </row>
    <row r="151" spans="2:10" s="22" customFormat="1" ht="20.100000000000001" customHeight="1" x14ac:dyDescent="0.2">
      <c r="B151" s="3"/>
      <c r="C151" s="3"/>
      <c r="D151" s="3"/>
      <c r="E151" s="3"/>
      <c r="F151" s="3"/>
      <c r="G151" s="3"/>
      <c r="H151" s="3"/>
      <c r="I151" s="3"/>
      <c r="J151" s="3"/>
    </row>
    <row r="152" spans="2:10" s="22" customFormat="1" ht="20.100000000000001" customHeight="1" x14ac:dyDescent="0.2">
      <c r="B152" s="3"/>
      <c r="C152" s="3"/>
      <c r="D152" s="3"/>
      <c r="E152" s="3"/>
      <c r="F152" s="3"/>
      <c r="G152" s="3"/>
      <c r="H152" s="3"/>
      <c r="I152" s="3"/>
      <c r="J152" s="3"/>
    </row>
    <row r="153" spans="2:10" s="22" customFormat="1" ht="20.100000000000001" customHeight="1" x14ac:dyDescent="0.2">
      <c r="B153" s="3"/>
      <c r="C153" s="3"/>
      <c r="D153" s="3"/>
      <c r="E153" s="3"/>
      <c r="F153" s="3"/>
      <c r="G153" s="3"/>
      <c r="H153" s="3"/>
      <c r="I153" s="3"/>
      <c r="J153" s="3"/>
    </row>
    <row r="154" spans="2:10" s="22" customFormat="1" ht="20.100000000000001" customHeight="1" x14ac:dyDescent="0.2">
      <c r="B154" s="3"/>
      <c r="C154" s="3"/>
      <c r="D154" s="3"/>
      <c r="E154" s="3"/>
      <c r="F154" s="3"/>
      <c r="G154" s="3"/>
      <c r="H154" s="3"/>
      <c r="I154" s="3"/>
      <c r="J154" s="3"/>
    </row>
    <row r="155" spans="2:10" s="22" customFormat="1" ht="20.100000000000001" customHeight="1" x14ac:dyDescent="0.2">
      <c r="B155" s="3"/>
      <c r="C155" s="3"/>
      <c r="D155" s="3"/>
      <c r="E155" s="3"/>
      <c r="F155" s="3"/>
      <c r="G155" s="3"/>
      <c r="H155" s="3"/>
      <c r="I155" s="3"/>
      <c r="J155" s="3"/>
    </row>
    <row r="156" spans="2:10" s="22" customFormat="1" ht="20.100000000000001" customHeight="1" x14ac:dyDescent="0.2">
      <c r="B156" s="3"/>
      <c r="C156" s="3"/>
      <c r="D156" s="3"/>
      <c r="E156" s="3"/>
      <c r="F156" s="3"/>
      <c r="G156" s="3"/>
      <c r="H156" s="3"/>
      <c r="I156" s="3"/>
      <c r="J156" s="3"/>
    </row>
    <row r="157" spans="2:10" s="22" customFormat="1" ht="20.100000000000001" customHeight="1" x14ac:dyDescent="0.2">
      <c r="B157" s="3"/>
      <c r="C157" s="3"/>
      <c r="D157" s="3"/>
      <c r="E157" s="3"/>
      <c r="F157" s="3"/>
      <c r="G157" s="3"/>
      <c r="H157" s="3"/>
      <c r="I157" s="3"/>
      <c r="J157" s="3"/>
    </row>
    <row r="158" spans="2:10" s="22" customFormat="1" ht="20.100000000000001" customHeight="1" x14ac:dyDescent="0.2">
      <c r="B158" s="3"/>
      <c r="C158" s="3"/>
      <c r="D158" s="3"/>
      <c r="E158" s="3"/>
      <c r="F158" s="3"/>
      <c r="G158" s="3"/>
      <c r="H158" s="3"/>
      <c r="I158" s="3"/>
      <c r="J158" s="3"/>
    </row>
    <row r="159" spans="2:10" s="22" customFormat="1" ht="20.100000000000001" customHeight="1" x14ac:dyDescent="0.2">
      <c r="B159" s="3"/>
      <c r="C159" s="3"/>
      <c r="D159" s="3"/>
      <c r="E159" s="3"/>
      <c r="F159" s="3"/>
      <c r="G159" s="3"/>
      <c r="H159" s="3"/>
      <c r="I159" s="3"/>
      <c r="J159" s="3"/>
    </row>
    <row r="160" spans="2:10" s="22" customFormat="1" ht="20.100000000000001" customHeight="1" x14ac:dyDescent="0.2">
      <c r="B160" s="3"/>
      <c r="C160" s="3"/>
      <c r="D160" s="3"/>
      <c r="E160" s="3"/>
      <c r="F160" s="3"/>
      <c r="G160" s="3"/>
      <c r="H160" s="3"/>
      <c r="I160" s="3"/>
      <c r="J160" s="3"/>
    </row>
    <row r="161" spans="2:10" s="22" customFormat="1" ht="20.100000000000001" customHeight="1" x14ac:dyDescent="0.2">
      <c r="B161" s="3"/>
      <c r="C161" s="3"/>
      <c r="D161" s="3"/>
      <c r="E161" s="3"/>
      <c r="F161" s="3"/>
      <c r="G161" s="3"/>
      <c r="H161" s="3"/>
      <c r="I161" s="3"/>
      <c r="J161" s="3"/>
    </row>
    <row r="162" spans="2:10" s="22" customFormat="1" ht="20.100000000000001" customHeight="1" x14ac:dyDescent="0.2">
      <c r="B162" s="3"/>
      <c r="C162" s="3"/>
      <c r="D162" s="3"/>
      <c r="E162" s="3"/>
      <c r="F162" s="3"/>
      <c r="G162" s="3"/>
      <c r="H162" s="3"/>
      <c r="I162" s="3"/>
      <c r="J162" s="3"/>
    </row>
    <row r="163" spans="2:10" s="22" customFormat="1" ht="20.100000000000001" customHeight="1" x14ac:dyDescent="0.2">
      <c r="B163" s="3"/>
      <c r="C163" s="3"/>
      <c r="D163" s="3"/>
      <c r="E163" s="3"/>
      <c r="F163" s="3"/>
      <c r="G163" s="3"/>
      <c r="H163" s="3"/>
      <c r="I163" s="3"/>
      <c r="J163" s="3"/>
    </row>
    <row r="164" spans="2:10" s="22" customFormat="1" ht="16.5" customHeight="1" x14ac:dyDescent="0.2">
      <c r="B164" s="3"/>
      <c r="C164" s="3"/>
      <c r="D164" s="3"/>
      <c r="E164" s="3"/>
      <c r="F164" s="3"/>
      <c r="G164" s="3"/>
      <c r="H164" s="3"/>
      <c r="I164" s="3"/>
      <c r="J164" s="3"/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7:J61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D88AA-D54F-4E82-B7F8-77F1DB875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2026-03-03T21:25:03Z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